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art here" state="visible" r:id="rId4"/>
    <sheet sheetId="2" name="Dashboard" state="visible" r:id="rId5"/>
    <sheet sheetId="3" name="Checklist" state="visible" r:id="rId6"/>
    <sheet sheetId="4" name="Budget" state="visible" r:id="rId7"/>
    <sheet sheetId="5" name="Payments" state="visible" r:id="rId8"/>
    <sheet sheetId="6" name="Guest list" state="visible" r:id="rId9"/>
    <sheet sheetId="7" name="RSVPs &amp; meals" state="visible" r:id="rId10"/>
    <sheet sheetId="8" name="Seating" state="visible" r:id="rId11"/>
    <sheet sheetId="9" name="Suppliers" state="visible" r:id="rId12"/>
    <sheet sheetId="10" name="Supplier questions" state="visible" r:id="rId13"/>
    <sheet sheetId="11" name="Events" state="visible" r:id="rId14"/>
    <sheet sheetId="12" name="Wedding day" state="visible" r:id="rId15"/>
    <sheet sheetId="13" name="Supplier briefs" state="visible" r:id="rId16"/>
    <sheet sheetId="14" name="Wedding party" state="visible" r:id="rId17"/>
    <sheet sheetId="15" name="Attire &amp; beauty" state="visible" r:id="rId18"/>
    <sheet sheetId="16" name="Styling" state="visible" r:id="rId19"/>
    <sheet sheetId="17" name="Stationery" state="visible" r:id="rId20"/>
    <sheet sheetId="18" name="Gifts &amp; thank-yous" state="visible" r:id="rId21"/>
    <sheet sheetId="19" name="Honeymoon" state="visible" r:id="rId22"/>
    <sheet sheetId="20" name="Contacts &amp; notes" state="visible" r:id="rId23"/>
  </sheets>
  <definedNames>
    <definedName name="WeddingDate">'Start here'!$C$6</definedName>
    <definedName name="CeremonyTime">'Start here'!$C$7</definedName>
    <definedName name="TotalBudget">'Start here'!$C$9</definedName>
    <definedName name="HoneymoonStart">'Start here'!$C$11</definedName>
    <definedName name="_xlnm.Print_Area" localSheetId="0">'Start here'!$A1:$F29</definedName>
    <definedName name="_xlnm.Print_Area" localSheetId="1">'Dashboard'!$A1:$L42</definedName>
    <definedName name="_xlnm.Print_Area" localSheetId="2">'Checklist'!$A1:$Z82</definedName>
    <definedName name="_xlnm.Print_Area" localSheetId="3">'Budget'!$A1:$J20</definedName>
    <definedName name="_xlnm.Print_Area" localSheetId="4">'Payments'!$A1:$Z14</definedName>
    <definedName name="_xlnm.Print_Area" localSheetId="5">'Guest list'!$A1:$T31</definedName>
    <definedName name="_xlnm.Print_Area" localSheetId="6">'RSVPs &amp; meals'!$A1:$F40</definedName>
    <definedName name="_xlnm.Print_Area" localSheetId="7">'Seating'!$A1:$G16</definedName>
    <definedName name="_xlnm.Print_Area" localSheetId="8">'Suppliers'!$A1:$Z18</definedName>
    <definedName name="_xlnm.Print_Area" localSheetId="9">'Supplier questions'!$A1:$F120</definedName>
    <definedName name="_xlnm.Print_Area" localSheetId="10">'Events'!$A1:$H15</definedName>
    <definedName name="_xlnm.Print_Area" localSheetId="11">'Wedding day'!$A1:$F34</definedName>
    <definedName name="_xlnm.Print_Area" localSheetId="12">'Supplier briefs'!$A1:$Z44</definedName>
    <definedName name="_xlnm.Print_Area" localSheetId="13">'Wedding party'!$A1:$H26</definedName>
    <definedName name="_xlnm.Print_Area" localSheetId="14">'Attire &amp; beauty'!$A1:$I23</definedName>
    <definedName name="_xlnm.Print_Area" localSheetId="15">'Styling'!$A1:$I25</definedName>
    <definedName name="_xlnm.Print_Area" localSheetId="16">'Stationery'!$A1:$H35</definedName>
    <definedName name="_xlnm.Print_Area" localSheetId="17">'Gifts &amp; thank-yous'!$A1:$G13</definedName>
    <definedName name="_xlnm.Print_Area" localSheetId="18">'Honeymoon'!$A1:$H61</definedName>
    <definedName name="_xlnm.Print_Area" localSheetId="19">'Contacts &amp; notes'!$A1:$G42</definedName>
  </definedNames>
  <calcPr calcId="171027"/>
</workbook>
</file>

<file path=xl/sharedStrings.xml><?xml version="1.0" encoding="utf-8"?>
<sst xmlns="http://schemas.openxmlformats.org/spreadsheetml/2006/main" count="1365" uniqueCount="663">
  <si>
    <t>Wedding Planner Workbook</t>
  </si>
  <si>
    <t>Fill in the tinted cells. Every other sheet works from them.</t>
  </si>
  <si>
    <t>Inside</t>
  </si>
  <si>
    <t>Your names</t>
  </si>
  <si>
    <t>Ava &amp; Tom</t>
  </si>
  <si>
    <t>Dashboard</t>
  </si>
  <si>
    <t>Days to go, money, RSVPs, tasks and suppliers at a glance</t>
  </si>
  <si>
    <t>Wedding date</t>
  </si>
  <si>
    <t>Checklist</t>
  </si>
  <si>
    <t>About 70 tasks from 12 months out to the thank-you notes, dated from your wedding day</t>
  </si>
  <si>
    <t>Ceremony time</t>
  </si>
  <si>
    <t>Budget</t>
  </si>
  <si>
    <t>Estimate, quote, actual and paid for every line, with a starting split</t>
  </si>
  <si>
    <t>Venue</t>
  </si>
  <si>
    <t>The Riverbank Room</t>
  </si>
  <si>
    <t>Payments</t>
  </si>
  <si>
    <t>Every deposit and balance, with what's due in the next 30 days</t>
  </si>
  <si>
    <t>Total budget</t>
  </si>
  <si>
    <t>Guest list</t>
  </si>
  <si>
    <t>RSVPs, plus-ones, children, dietary needs, tables and gifts</t>
  </si>
  <si>
    <t>Number of guests</t>
  </si>
  <si>
    <t>RSVPs &amp; meals</t>
  </si>
  <si>
    <t>Headcount by side, dietary tally and meal choices for the caterer</t>
  </si>
  <si>
    <t>Honeymoon starts</t>
  </si>
  <si>
    <t>Seating</t>
  </si>
  <si>
    <t>Tables, seats and who's left to place</t>
  </si>
  <si>
    <t>Suppliers</t>
  </si>
  <si>
    <t>Who you're talking to, quotes, deposits and contracts</t>
  </si>
  <si>
    <t>Days to go</t>
  </si>
  <si>
    <t>Supplier questions</t>
  </si>
  <si>
    <t>What to ask before you book, for eleven kinds of supplier</t>
  </si>
  <si>
    <t>Events</t>
  </si>
  <si>
    <t>Every part of the celebration: the rehearsal dinner to the farewell brunch</t>
  </si>
  <si>
    <t>How to use it</t>
  </si>
  <si>
    <t>Wedding day</t>
  </si>
  <si>
    <t>The run sheet from getting ready to the last song, timed from your ceremony</t>
  </si>
  <si>
    <t>1. Fill in the tinted cells on this sheet.</t>
  </si>
  <si>
    <t>Supplier briefs</t>
  </si>
  <si>
    <t>A one-page brief for each supplier, written from your details</t>
  </si>
  <si>
    <t>2. Work down the Checklist — the dates move with your wedding date.</t>
  </si>
  <si>
    <t>Wedding party</t>
  </si>
  <si>
    <t>Who's who, their outfits and their jobs on the day</t>
  </si>
  <si>
    <t>3. Keep the Budget and Payments up to date as quotes come in.</t>
  </si>
  <si>
    <t>Attire &amp; beauty</t>
  </si>
  <si>
    <t>Outfits, fittings, rings, hair and makeup</t>
  </si>
  <si>
    <t>4. Share a copy with your planner or wedding party when it helps.</t>
  </si>
  <si>
    <t>Styling</t>
  </si>
  <si>
    <t>Every piece of décor, who brings it and who packs it down</t>
  </si>
  <si>
    <t>Stationery</t>
  </si>
  <si>
    <t>Save the date to thank-you cards: quantities and order dates</t>
  </si>
  <si>
    <t>A filled-in example for an invented couple, so you can see every sheet at work. Your own copy starts from your names, date and budget.</t>
  </si>
  <si>
    <t>Gifts &amp; thank-yous</t>
  </si>
  <si>
    <t>Who gave what, and whether you've said thank you</t>
  </si>
  <si>
    <t>Honeymoon</t>
  </si>
  <si>
    <t>Budget, bookings, a day-by-day plan and the packing list</t>
  </si>
  <si>
    <t>Contacts &amp; notes</t>
  </si>
  <si>
    <t>Every number you'll need on the day, and room for notes</t>
  </si>
  <si>
    <t>Updates by itself as you fill in the other sheets.</t>
  </si>
  <si>
    <t>DAYS TO GO</t>
  </si>
  <si>
    <t>BUDGET BOOKED</t>
  </si>
  <si>
    <t>RSVPS IN</t>
  </si>
  <si>
    <t>CHECKLIST DONE</t>
  </si>
  <si>
    <t>Up next</t>
  </si>
  <si>
    <t>Payments coming up</t>
  </si>
  <si>
    <t>Due</t>
  </si>
  <si>
    <t>Task</t>
  </si>
  <si>
    <t/>
  </si>
  <si>
    <t>Who and what</t>
  </si>
  <si>
    <t>Amount</t>
  </si>
  <si>
    <t>Still to book</t>
  </si>
  <si>
    <t>Who's coming</t>
  </si>
  <si>
    <t>Supplier</t>
  </si>
  <si>
    <t>Where it's at</t>
  </si>
  <si>
    <t>People</t>
  </si>
  <si>
    <t>Said yes</t>
  </si>
  <si>
    <t>Said no</t>
  </si>
  <si>
    <t>Still to reply</t>
  </si>
  <si>
    <t>People coming, plus-ones included</t>
  </si>
  <si>
    <t>Still to seat</t>
  </si>
  <si>
    <t>Thank-you cards to send</t>
  </si>
  <si>
    <t>Where the money goes</t>
  </si>
  <si>
    <t>Category</t>
  </si>
  <si>
    <t>Planned</t>
  </si>
  <si>
    <t>Booked</t>
  </si>
  <si>
    <t>Paid</t>
  </si>
  <si>
    <t>Share</t>
  </si>
  <si>
    <t>Venues &amp; stays</t>
  </si>
  <si>
    <t>Food &amp; drink</t>
  </si>
  <si>
    <t>Photo, video &amp; content</t>
  </si>
  <si>
    <t>Music &amp; entertainment</t>
  </si>
  <si>
    <t>Flowers &amp; styling</t>
  </si>
  <si>
    <t>Dated from your wedding day. Overdue tasks turn red; the next 30 days are tinted.</t>
  </si>
  <si>
    <t>Done</t>
  </si>
  <si>
    <t>Overdue</t>
  </si>
  <si>
    <t>When</t>
  </si>
  <si>
    <t>Area</t>
  </si>
  <si>
    <t>Status</t>
  </si>
  <si>
    <t>Who</t>
  </si>
  <si>
    <t>Notes</t>
  </si>
  <si>
    <t>12 months or more</t>
  </si>
  <si>
    <t>Agree the total budget and who is contributing</t>
  </si>
  <si>
    <t>Money</t>
  </si>
  <si>
    <t>Ava</t>
  </si>
  <si>
    <t>Pick a season and two or three possible dates</t>
  </si>
  <si>
    <t>Planning</t>
  </si>
  <si>
    <t>Tom</t>
  </si>
  <si>
    <t>Draft the first guest list and a rough number</t>
  </si>
  <si>
    <t>Guests</t>
  </si>
  <si>
    <t>Decide the feel: size, style, city or away</t>
  </si>
  <si>
    <t>Visit venues and book the ceremony and reception</t>
  </si>
  <si>
    <t>Book your celebrant or officiant</t>
  </si>
  <si>
    <t>Ceremony</t>
  </si>
  <si>
    <t>Decide whether you want a planner or a day coordinator</t>
  </si>
  <si>
    <t>Check the legal paperwork and deadlines where you're marrying</t>
  </si>
  <si>
    <t>10 to 12 months</t>
  </si>
  <si>
    <t>Look into wedding insurance</t>
  </si>
  <si>
    <t>Book the photographer</t>
  </si>
  <si>
    <t>Book the videographer</t>
  </si>
  <si>
    <t>Book the band or DJ</t>
  </si>
  <si>
    <t>Book the caterer, if the venue doesn't cater</t>
  </si>
  <si>
    <t>Ask your wedding party</t>
  </si>
  <si>
    <t>Start your wedding website</t>
  </si>
  <si>
    <t>Send save the dates (earlier if guests must travel)</t>
  </si>
  <si>
    <t>Start looking for outfits</t>
  </si>
  <si>
    <t>Attire</t>
  </si>
  <si>
    <t>8 to 10 months</t>
  </si>
  <si>
    <t>Order the wedding outfits</t>
  </si>
  <si>
    <t>Book the florist and stylist</t>
  </si>
  <si>
    <t>Book hair and makeup, with a trial date</t>
  </si>
  <si>
    <t>Hold a block of rooms for guests who stay over</t>
  </si>
  <si>
    <t>Start planning the honeymoon and check passports</t>
  </si>
  <si>
    <t>Book transport for the day</t>
  </si>
  <si>
    <t>6 to 8 months</t>
  </si>
  <si>
    <t>Choose the stationery</t>
  </si>
  <si>
    <t>Book the cake maker and arrange a tasting</t>
  </si>
  <si>
    <t>Book the menu tasting</t>
  </si>
  <si>
    <t>Food</t>
  </si>
  <si>
    <t>Book hire items: furniture, marquee, lighting</t>
  </si>
  <si>
    <t>Set up the gift list or wishing well</t>
  </si>
  <si>
    <t>Gifts</t>
  </si>
  <si>
    <t>Book the rehearsal dinner, if you're having one</t>
  </si>
  <si>
    <t>Doing</t>
  </si>
  <si>
    <t>4 to 6 months</t>
  </si>
  <si>
    <t>Go through the ceremony with your celebrant</t>
  </si>
  <si>
    <t>To do</t>
  </si>
  <si>
    <t>Buy the rings</t>
  </si>
  <si>
    <t>Draft the wedding-day timeline</t>
  </si>
  <si>
    <t>Book the honeymoon</t>
  </si>
  <si>
    <t>Choose the wedding party's outfits</t>
  </si>
  <si>
    <t>2 to 3 months</t>
  </si>
  <si>
    <t>Send the invitations</t>
  </si>
  <si>
    <t>Write your vows</t>
  </si>
  <si>
    <t>Choose the music: aisle, signing, first dance, last song</t>
  </si>
  <si>
    <t>Confirm the menu and drinks</t>
  </si>
  <si>
    <t>First outfit fitting</t>
  </si>
  <si>
    <t>Order favours and gifts for the wedding party</t>
  </si>
  <si>
    <t>Buy shoes and accessories</t>
  </si>
  <si>
    <t>1 month</t>
  </si>
  <si>
    <t>Chase the RSVPs you're still waiting on</t>
  </si>
  <si>
    <t>Give final numbers and dietary needs to the venue and caterer</t>
  </si>
  <si>
    <t>Make the seating plan</t>
  </si>
  <si>
    <t>Confirm every supplier and send them the timeline</t>
  </si>
  <si>
    <t>Lodge the legal paperwork by the deadline where you're marrying</t>
  </si>
  <si>
    <t>Final fitting, and wear your shoes in</t>
  </si>
  <si>
    <t>Print menus, place cards and signs</t>
  </si>
  <si>
    <t>Write the speeches</t>
  </si>
  <si>
    <t>2 weeks</t>
  </si>
  <si>
    <t>Pay the final balances that are due</t>
  </si>
  <si>
    <t>Confirm final numbers with the caterer</t>
  </si>
  <si>
    <t>From your plan</t>
  </si>
  <si>
    <t>Send the run sheet to the wedding party</t>
  </si>
  <si>
    <t>Confirm transport pick-up times and addresses</t>
  </si>
  <si>
    <t>Collect the outfits</t>
  </si>
  <si>
    <t>Pack for the honeymoon</t>
  </si>
  <si>
    <t>The week of</t>
  </si>
  <si>
    <t>Drop styling items and signs at the venue</t>
  </si>
  <si>
    <t>Put supplier payments and tips in labelled envelopes</t>
  </si>
  <si>
    <t>Pack an emergency kit: needle, thread, plasters, pain relief, snacks</t>
  </si>
  <si>
    <t>Hand the rings and the run sheet to someone you trust</t>
  </si>
  <si>
    <t>Rehearse the ceremony</t>
  </si>
  <si>
    <t>The day before</t>
  </si>
  <si>
    <t>Rehearsal dinner, or a quiet dinner together</t>
  </si>
  <si>
    <t>Lay out everything you need for the morning</t>
  </si>
  <si>
    <t>Charge phones and get an early night</t>
  </si>
  <si>
    <t>On the day</t>
  </si>
  <si>
    <t>Eat a proper breakfast</t>
  </si>
  <si>
    <t>Hand your phone to someone and enjoy the day</t>
  </si>
  <si>
    <t>After the wedding</t>
  </si>
  <si>
    <t>Return hire items and collect your things from the venue</t>
  </si>
  <si>
    <t>Finish your album and film from everyone's moments</t>
  </si>
  <si>
    <t>Keepsakes</t>
  </si>
  <si>
    <t>Have the outfit cleaned and the flowers preserved</t>
  </si>
  <si>
    <t>Review your suppliers</t>
  </si>
  <si>
    <t>Send the thank-you notes</t>
  </si>
  <si>
    <t>Update your name on documents, if you're changing it</t>
  </si>
  <si>
    <t>Start from the split, then put in quotes and actual costs. Still to pay works itself out.</t>
  </si>
  <si>
    <t>Estimate</t>
  </si>
  <si>
    <t>Actual</t>
  </si>
  <si>
    <t>Still to pay</t>
  </si>
  <si>
    <t>Item</t>
  </si>
  <si>
    <t>Quoted</t>
  </si>
  <si>
    <t>Reception venue</t>
  </si>
  <si>
    <t>Ceremony garden</t>
  </si>
  <si>
    <t>Catering, 120 guests</t>
  </si>
  <si>
    <t>Harvest Table Catering</t>
  </si>
  <si>
    <t>Wedding cake</t>
  </si>
  <si>
    <t>Sugar &amp; Fern</t>
  </si>
  <si>
    <t>Photography, full day</t>
  </si>
  <si>
    <t>Northlight Photography</t>
  </si>
  <si>
    <t>Band, reception</t>
  </si>
  <si>
    <t>The Late Arrivals</t>
  </si>
  <si>
    <t>Florals and arbour</t>
  </si>
  <si>
    <t>Wild Bloom Studio</t>
  </si>
  <si>
    <t>Wedding dress</t>
  </si>
  <si>
    <t>Invitations and signage</t>
  </si>
  <si>
    <t>Every deposit and balance. Overdue turns red; the next 30 days are tinted.</t>
  </si>
  <si>
    <t>Due in 30 days</t>
  </si>
  <si>
    <t>For</t>
  </si>
  <si>
    <t>Paid on</t>
  </si>
  <si>
    <t>How</t>
  </si>
  <si>
    <t>To pay</t>
  </si>
  <si>
    <t>From your budget</t>
  </si>
  <si>
    <t>One row per invitation. Headcount counts the guest, their plus-ones and children once they say yes.</t>
  </si>
  <si>
    <t>Invited</t>
  </si>
  <si>
    <t>Coming</t>
  </si>
  <si>
    <t>Waiting</t>
  </si>
  <si>
    <t>Name</t>
  </si>
  <si>
    <t>Side</t>
  </si>
  <si>
    <t>Household</t>
  </si>
  <si>
    <t>Email</t>
  </si>
  <si>
    <t>Mobile</t>
  </si>
  <si>
    <t>Address</t>
  </si>
  <si>
    <t>Invited to</t>
  </si>
  <si>
    <t>Save the date sent</t>
  </si>
  <si>
    <t>Invitation sent</t>
  </si>
  <si>
    <t>RSVP</t>
  </si>
  <si>
    <t>Plus-ones</t>
  </si>
  <si>
    <t>Children</t>
  </si>
  <si>
    <t>Headcount</t>
  </si>
  <si>
    <t>Dietary</t>
  </si>
  <si>
    <t>Access needs</t>
  </si>
  <si>
    <t>Meal</t>
  </si>
  <si>
    <t>Table</t>
  </si>
  <si>
    <t>Gift</t>
  </si>
  <si>
    <t>Thank-you sent</t>
  </si>
  <si>
    <t>Grace Miller</t>
  </si>
  <si>
    <t>Ava's</t>
  </si>
  <si>
    <t>Miller</t>
  </si>
  <si>
    <t>Family</t>
  </si>
  <si>
    <t>Yes</t>
  </si>
  <si>
    <t>Fish</t>
  </si>
  <si>
    <t>Table 1</t>
  </si>
  <si>
    <t>Honeymoon fund</t>
  </si>
  <si>
    <t>Peter Miller</t>
  </si>
  <si>
    <t>Beef</t>
  </si>
  <si>
    <t>Hannah Brooks</t>
  </si>
  <si>
    <t>Friends</t>
  </si>
  <si>
    <t>Vegetarian</t>
  </si>
  <si>
    <t>Table 2</t>
  </si>
  <si>
    <t>Oliver Grant</t>
  </si>
  <si>
    <t>Tom's</t>
  </si>
  <si>
    <t>Table 3</t>
  </si>
  <si>
    <t>Chloe Grant</t>
  </si>
  <si>
    <t>No shellfish</t>
  </si>
  <si>
    <t>Marcus Lee</t>
  </si>
  <si>
    <t>Sofia Diaz</t>
  </si>
  <si>
    <t>Both</t>
  </si>
  <si>
    <t>No</t>
  </si>
  <si>
    <t>Liam O'Connor</t>
  </si>
  <si>
    <t>Table 4</t>
  </si>
  <si>
    <t>Emily Carter</t>
  </si>
  <si>
    <t>Vegan</t>
  </si>
  <si>
    <t>Jack Thompson</t>
  </si>
  <si>
    <t>Work</t>
  </si>
  <si>
    <t>Isla Robertson</t>
  </si>
  <si>
    <t>Noah Walker</t>
  </si>
  <si>
    <t>Step-free access</t>
  </si>
  <si>
    <t>Table 5</t>
  </si>
  <si>
    <t>Ruby Hughes</t>
  </si>
  <si>
    <t>Gluten free</t>
  </si>
  <si>
    <t>Henry Clarke</t>
  </si>
  <si>
    <t>Zoe Mitchell</t>
  </si>
  <si>
    <t>Ethan Wright</t>
  </si>
  <si>
    <t>Champagne flutes</t>
  </si>
  <si>
    <t>Mia Bennett</t>
  </si>
  <si>
    <t>Lucas Fraser</t>
  </si>
  <si>
    <t>Amelia Scott</t>
  </si>
  <si>
    <t>James Porter</t>
  </si>
  <si>
    <t>For the caterer: numbers, dietary needs and meal choices from the guest list.</t>
  </si>
  <si>
    <t>The menu</t>
  </si>
  <si>
    <t>Invitations</t>
  </si>
  <si>
    <t>Course</t>
  </si>
  <si>
    <t>What we're serving</t>
  </si>
  <si>
    <t>Canapés</t>
  </si>
  <si>
    <t>Entrée</t>
  </si>
  <si>
    <t>Main</t>
  </si>
  <si>
    <t>Dessert</t>
  </si>
  <si>
    <t>Children coming</t>
  </si>
  <si>
    <t>Cake</t>
  </si>
  <si>
    <t>Late-night snack</t>
  </si>
  <si>
    <t>By side</t>
  </si>
  <si>
    <t>Drinks</t>
  </si>
  <si>
    <t>Drink</t>
  </si>
  <si>
    <t>Supplier, package and cost</t>
  </si>
  <si>
    <t>Welcome drink</t>
  </si>
  <si>
    <t>Beer and cider</t>
  </si>
  <si>
    <t>Neither</t>
  </si>
  <si>
    <t>Wine</t>
  </si>
  <si>
    <t>Spirits</t>
  </si>
  <si>
    <t>Dietary needs (guests who said yes)</t>
  </si>
  <si>
    <t>Non-alcoholic</t>
  </si>
  <si>
    <t>Need</t>
  </si>
  <si>
    <t>The toast</t>
  </si>
  <si>
    <t>Dairy free</t>
  </si>
  <si>
    <t>Nut allergy</t>
  </si>
  <si>
    <t>Seafood allergy</t>
  </si>
  <si>
    <t>Halal</t>
  </si>
  <si>
    <t>Kosher</t>
  </si>
  <si>
    <t>Meal choices</t>
  </si>
  <si>
    <t>Option (as written in the Meal column)</t>
  </si>
  <si>
    <t>Chosen</t>
  </si>
  <si>
    <t>Seated counts everyone on the guest list at that table who's coming, plus-ones included.</t>
  </si>
  <si>
    <t>Seated</t>
  </si>
  <si>
    <t>Still to place</t>
  </si>
  <si>
    <t>Shape</t>
  </si>
  <si>
    <t>Seats</t>
  </si>
  <si>
    <t>Free</t>
  </si>
  <si>
    <t>Reception</t>
  </si>
  <si>
    <t>Round</t>
  </si>
  <si>
    <t>Everyone you're talking to. Compare them with the questions on the next sheet.</t>
  </si>
  <si>
    <t>Still deciding</t>
  </si>
  <si>
    <t>Business</t>
  </si>
  <si>
    <t>Contact</t>
  </si>
  <si>
    <t>Phone</t>
  </si>
  <si>
    <t>Website</t>
  </si>
  <si>
    <t>Quote</t>
  </si>
  <si>
    <t>Deposit paid</t>
  </si>
  <si>
    <t>Balance due</t>
  </si>
  <si>
    <t>Contract signed</t>
  </si>
  <si>
    <t>Claire</t>
  </si>
  <si>
    <t>0400 000 101</t>
  </si>
  <si>
    <t>events@example.com</t>
  </si>
  <si>
    <t>Catering</t>
  </si>
  <si>
    <t>Sam</t>
  </si>
  <si>
    <t>0400 000 102</t>
  </si>
  <si>
    <t>Daniel</t>
  </si>
  <si>
    <t>0400 000 103</t>
  </si>
  <si>
    <t>Jess</t>
  </si>
  <si>
    <t>0400 000 104</t>
  </si>
  <si>
    <t>Quote in</t>
  </si>
  <si>
    <t>Nina</t>
  </si>
  <si>
    <t>0400 000 105</t>
  </si>
  <si>
    <t>Holly</t>
  </si>
  <si>
    <t>Asked for a quote</t>
  </si>
  <si>
    <t>MC</t>
  </si>
  <si>
    <t>Rory Bell, MC</t>
  </si>
  <si>
    <t>Rory</t>
  </si>
  <si>
    <t>0400 000 106</t>
  </si>
  <si>
    <t>Ask the same questions of everyone you're comparing, and note the answers side by side.</t>
  </si>
  <si>
    <t>Question</t>
  </si>
  <si>
    <t>Option A</t>
  </si>
  <si>
    <t>Option B</t>
  </si>
  <si>
    <t>Option C</t>
  </si>
  <si>
    <t>Who you're comparing</t>
  </si>
  <si>
    <t>Is our date free, and how long can you hold it for us?</t>
  </si>
  <si>
    <t>What does the hire fee include: tables, chairs, linen, staff, set-up?</t>
  </si>
  <si>
    <t>How many guests fit seated, and how many standing?</t>
  </si>
  <si>
    <t>What's the plan if it rains?</t>
  </si>
  <si>
    <t>When can suppliers arrive, and when must everything be out?</t>
  </si>
  <si>
    <t>Is there a noise limit or a finish time?</t>
  </si>
  <si>
    <t>Can we bring our own caterer, drinks or suppliers?</t>
  </si>
  <si>
    <t>What's the deposit, the payment schedule and the cancellation policy?</t>
  </si>
  <si>
    <t>Photographer</t>
  </si>
  <si>
    <t>Can we see two complete weddings you've shot, not just the highlights?</t>
  </si>
  <si>
    <t>Who will photograph our day, and is there a second shooter?</t>
  </si>
  <si>
    <t>How many hours are included, and what does extra time cost?</t>
  </si>
  <si>
    <t>When will we get the photos, and roughly how many?</t>
  </si>
  <si>
    <t>Do we get the full-size files and the right to print them?</t>
  </si>
  <si>
    <t>What happens if you're ill or your gear fails?</t>
  </si>
  <si>
    <t>Videographer</t>
  </si>
  <si>
    <t>Can we watch a full ceremony film, not only a highlights reel?</t>
  </si>
  <si>
    <t>Do you record the vows and speeches with separate microphones?</t>
  </si>
  <si>
    <t>What do we get: a highlight film, the full ceremony, raw footage?</t>
  </si>
  <si>
    <t>How long until the films are ready?</t>
  </si>
  <si>
    <t>Will you work alongside our photographer without getting in shots?</t>
  </si>
  <si>
    <t>Do you use a drone, and is it allowed at our venue?</t>
  </si>
  <si>
    <t>Caterer</t>
  </si>
  <si>
    <t>What's the price per head, and what's included?</t>
  </si>
  <si>
    <t>Can we do a tasting before we confirm the menu?</t>
  </si>
  <si>
    <t>How do you handle allergies and dietary needs?</t>
  </si>
  <si>
    <t>Do you supply staff, plates, glasses and linen?</t>
  </si>
  <si>
    <t>Is a drinks package available, and how is it charged?</t>
  </si>
  <si>
    <t>When do you need final numbers?</t>
  </si>
  <si>
    <t>Florist &amp; stylist</t>
  </si>
  <si>
    <t>What flowers will be in season for our date?</t>
  </si>
  <si>
    <t>Can you work to our budget and show us a mock-up?</t>
  </si>
  <si>
    <t>Do you deliver, set up and pack down?</t>
  </si>
  <si>
    <t>Can ceremony flowers be moved to the reception?</t>
  </si>
  <si>
    <t>Which items are hired, and which do we keep?</t>
  </si>
  <si>
    <t>What's the deposit, and when is the balance due?</t>
  </si>
  <si>
    <t>Celebrant</t>
  </si>
  <si>
    <t>Can you take us through the legal steps and the deadlines where we're marrying?</t>
  </si>
  <si>
    <t>How many times will we meet, and do you write the ceremony with us?</t>
  </si>
  <si>
    <t>Is a rehearsal included?</t>
  </si>
  <si>
    <t>Do you bring a microphone and speaker?</t>
  </si>
  <si>
    <t>Can family or friends do readings or a ritual?</t>
  </si>
  <si>
    <t>What does it cost, and what if the date changes?</t>
  </si>
  <si>
    <t>Band or DJ</t>
  </si>
  <si>
    <t>Can we hear you live, or see a video of a recent wedding?</t>
  </si>
  <si>
    <t>Will you play our requests and avoid our do-not-play list?</t>
  </si>
  <si>
    <t>Do you MC, and announce the entrances and speeches?</t>
  </si>
  <si>
    <t>What equipment do you bring, and what do you need from the venue?</t>
  </si>
  <si>
    <t>How long do you play, and how are breaks covered?</t>
  </si>
  <si>
    <t>What do you need from us beforehand?</t>
  </si>
  <si>
    <t>Hair &amp; makeup</t>
  </si>
  <si>
    <t>Is a trial included, and when should we book it?</t>
  </si>
  <si>
    <t>How many people can you do, and how long each?</t>
  </si>
  <si>
    <t>Do you come to us, and is there a travel fee?</t>
  </si>
  <si>
    <t>Will you stay for touch-ups?</t>
  </si>
  <si>
    <t>What products do you use, for sensitive skin too?</t>
  </si>
  <si>
    <t>What's the deposit and the cancellation policy?</t>
  </si>
  <si>
    <t>Can we taste flavours before we choose?</t>
  </si>
  <si>
    <t>How many serves do we need for our numbers?</t>
  </si>
  <si>
    <t>Do you deliver and set up the cake?</t>
  </si>
  <si>
    <t>Can you cater for allergies or a dietary need?</t>
  </si>
  <si>
    <t>Does the venue charge a cake-cutting fee?</t>
  </si>
  <si>
    <t>When do you need the final design?</t>
  </si>
  <si>
    <t>Transport</t>
  </si>
  <si>
    <t>Which cars or buses are available on our date?</t>
  </si>
  <si>
    <t>How many hours are included, and what's the overtime rate?</t>
  </si>
  <si>
    <t>Is there a backup vehicle if one breaks down?</t>
  </si>
  <si>
    <t>Will the driver dress for the day and decorate the car?</t>
  </si>
  <si>
    <t>Can you move guests between the ceremony and the reception?</t>
  </si>
  <si>
    <t>What's the deposit and the balance date?</t>
  </si>
  <si>
    <t>Planner or coordinator</t>
  </si>
  <si>
    <t>Do you plan the whole wedding, or coordinate the day only?</t>
  </si>
  <si>
    <t>How many weddings do you take on at once?</t>
  </si>
  <si>
    <t>Will you be there all day, and who else is on your team?</t>
  </si>
  <si>
    <t>Do you have suppliers you recommend, and are you paid by them?</t>
  </si>
  <si>
    <t>How do you keep us up to date?</t>
  </si>
  <si>
    <t>How is your fee worked out?</t>
  </si>
  <si>
    <t>Every part of the celebration, in order.</t>
  </si>
  <si>
    <t>Event</t>
  </si>
  <si>
    <t>Date</t>
  </si>
  <si>
    <t>Starts</t>
  </si>
  <si>
    <t>Length (min)</t>
  </si>
  <si>
    <t>Ends</t>
  </si>
  <si>
    <t>Dress code</t>
  </si>
  <si>
    <t>Welcome drinks</t>
  </si>
  <si>
    <t>The Boathouse Bar</t>
  </si>
  <si>
    <t>Smart casual</t>
  </si>
  <si>
    <t>The Garden</t>
  </si>
  <si>
    <t>Cocktail</t>
  </si>
  <si>
    <t>Farewell brunch</t>
  </si>
  <si>
    <t>Ava's parents' home</t>
  </si>
  <si>
    <t>Relaxed</t>
  </si>
  <si>
    <t>Times follow your ceremony time on Start here. Change a row's time by typing over it.</t>
  </si>
  <si>
    <t>Time</t>
  </si>
  <si>
    <t>What</t>
  </si>
  <si>
    <t>Where</t>
  </si>
  <si>
    <t>Hair and makeup begins</t>
  </si>
  <si>
    <t>Getting ready</t>
  </si>
  <si>
    <t>Photographer arrives for getting-ready photos</t>
  </si>
  <si>
    <t>Flowers delivered: bouquets and buttonholes</t>
  </si>
  <si>
    <t>Florist</t>
  </si>
  <si>
    <t>Get dressed</t>
  </si>
  <si>
    <t>Couple and wedding party</t>
  </si>
  <si>
    <t>First look and a few portraits (optional)</t>
  </si>
  <si>
    <t>Leave for the ceremony</t>
  </si>
  <si>
    <t>Driver</t>
  </si>
  <si>
    <t>Guests arrive; music starts</t>
  </si>
  <si>
    <t>Ushers, musician</t>
  </si>
  <si>
    <t>Wedding party lines up</t>
  </si>
  <si>
    <t>Celebrant, coordinator</t>
  </si>
  <si>
    <t>Confetti and congratulations</t>
  </si>
  <si>
    <t>Everyone</t>
  </si>
  <si>
    <t>Family group photos</t>
  </si>
  <si>
    <t>Photographer, a helper with the list</t>
  </si>
  <si>
    <t>Couple portraits; drinks and canapés for guests</t>
  </si>
  <si>
    <t>Photographer, caterer</t>
  </si>
  <si>
    <t>Guests take their seats</t>
  </si>
  <si>
    <t>Grand entrance</t>
  </si>
  <si>
    <t>MC, DJ</t>
  </si>
  <si>
    <t>Entrée served</t>
  </si>
  <si>
    <t>Speeches</t>
  </si>
  <si>
    <t>Main course</t>
  </si>
  <si>
    <t>Cut the cake</t>
  </si>
  <si>
    <t>MC, photographer</t>
  </si>
  <si>
    <t>First dance</t>
  </si>
  <si>
    <t>DJ or band</t>
  </si>
  <si>
    <t>Dance floor opens</t>
  </si>
  <si>
    <t>Dessert or a late snack</t>
  </si>
  <si>
    <t>Last song and send-off</t>
  </si>
  <si>
    <t>DJ, MC</t>
  </si>
  <si>
    <t>Pack down and collect your things</t>
  </si>
  <si>
    <t>Coordinator, suppliers</t>
  </si>
  <si>
    <t>Each supplier's page, written from the rest of this workbook. Print it or paste it into an email.</t>
  </si>
  <si>
    <t>For the caterer</t>
  </si>
  <si>
    <t>For the MC</t>
  </si>
  <si>
    <t>The couple</t>
  </si>
  <si>
    <t>Guests seated</t>
  </si>
  <si>
    <t>Guests eating</t>
  </si>
  <si>
    <t>Children's meals</t>
  </si>
  <si>
    <t>Dietary needs</t>
  </si>
  <si>
    <t>Speakers</t>
  </si>
  <si>
    <t>Canapés from</t>
  </si>
  <si>
    <t>Names to say right</t>
  </si>
  <si>
    <t>Dessert or late snack</t>
  </si>
  <si>
    <t>Announcements</t>
  </si>
  <si>
    <t>Anything else for them</t>
  </si>
  <si>
    <t>For the band or DJ</t>
  </si>
  <si>
    <t>For the photographer</t>
  </si>
  <si>
    <t>Guests arrive, music starts</t>
  </si>
  <si>
    <t>Getting-ready photos</t>
  </si>
  <si>
    <t>First look</t>
  </si>
  <si>
    <t>Last song</t>
  </si>
  <si>
    <t>Family groups</t>
  </si>
  <si>
    <t>Aisle song</t>
  </si>
  <si>
    <t>Couple portraits</t>
  </si>
  <si>
    <t>First dance song</t>
  </si>
  <si>
    <t>Must-have shots</t>
  </si>
  <si>
    <t>Never play</t>
  </si>
  <si>
    <t>Family groups list</t>
  </si>
  <si>
    <t>For the venue</t>
  </si>
  <si>
    <t>Guests coming</t>
  </si>
  <si>
    <t>Tables</t>
  </si>
  <si>
    <t>Pack down from</t>
  </si>
  <si>
    <t>Supplier arrival times</t>
  </si>
  <si>
    <t>Layout notes</t>
  </si>
  <si>
    <t>Who's who, what they wear and what they do on the day.</t>
  </si>
  <si>
    <t>Role</t>
  </si>
  <si>
    <t>Outfit</t>
  </si>
  <si>
    <t>Jobs on the day</t>
  </si>
  <si>
    <t>Speech</t>
  </si>
  <si>
    <t>Maid or man of honour</t>
  </si>
  <si>
    <t>Best man or best person</t>
  </si>
  <si>
    <t>Attendant</t>
  </si>
  <si>
    <t>Groomsman or groomswoman</t>
  </si>
  <si>
    <t>Flower child</t>
  </si>
  <si>
    <t>Ring bearer</t>
  </si>
  <si>
    <t>Usher</t>
  </si>
  <si>
    <t>Reader</t>
  </si>
  <si>
    <t>Witness</t>
  </si>
  <si>
    <t>Outfits, fittings, rings, hair and makeup.</t>
  </si>
  <si>
    <t>Cost</t>
  </si>
  <si>
    <t>Shop or supplier</t>
  </si>
  <si>
    <t>Order by</t>
  </si>
  <si>
    <t>Fittings</t>
  </si>
  <si>
    <t>Wedding outfit (1)</t>
  </si>
  <si>
    <t>Wedding outfit (2)</t>
  </si>
  <si>
    <t>Alterations</t>
  </si>
  <si>
    <t>Shoes</t>
  </si>
  <si>
    <t>Veil, hair piece or tie</t>
  </si>
  <si>
    <t>Jewellery and cufflinks</t>
  </si>
  <si>
    <t>Underwear and shapewear</t>
  </si>
  <si>
    <t>Wedding rings</t>
  </si>
  <si>
    <t>Hair trial</t>
  </si>
  <si>
    <t>Makeup trial</t>
  </si>
  <si>
    <t>Wedding party outfits</t>
  </si>
  <si>
    <t>Going-away outfit</t>
  </si>
  <si>
    <t>Every piece of décor, who brings it, and who packs it down.</t>
  </si>
  <si>
    <t>Qty</t>
  </si>
  <si>
    <t>Supplier or DIY</t>
  </si>
  <si>
    <t>Who brings it</t>
  </si>
  <si>
    <t>Who packs it down</t>
  </si>
  <si>
    <t>Ceremony arch or backdrop</t>
  </si>
  <si>
    <t>Idea</t>
  </si>
  <si>
    <t>Aisle flowers or markers</t>
  </si>
  <si>
    <t>Ceremony seating</t>
  </si>
  <si>
    <t>Signing table and chairs</t>
  </si>
  <si>
    <t>Welcome sign</t>
  </si>
  <si>
    <t>Entrance</t>
  </si>
  <si>
    <t>Seating chart</t>
  </si>
  <si>
    <t>Guest book</t>
  </si>
  <si>
    <t>Card or gift box</t>
  </si>
  <si>
    <t>Centrepieces</t>
  </si>
  <si>
    <t>Table linen and napkins</t>
  </si>
  <si>
    <t>Candles and lighting</t>
  </si>
  <si>
    <t>Head table styling</t>
  </si>
  <si>
    <t>Cake table</t>
  </si>
  <si>
    <t>Photo backdrop</t>
  </si>
  <si>
    <t>Quantities start from your guest list. Order and send dates follow your wedding date.</t>
  </si>
  <si>
    <t>Send by</t>
  </si>
  <si>
    <t>Save the date</t>
  </si>
  <si>
    <t>Invitation</t>
  </si>
  <si>
    <t>Details card (stay, travel, dress code)</t>
  </si>
  <si>
    <t>Ceremony programme</t>
  </si>
  <si>
    <t>Menu</t>
  </si>
  <si>
    <t>Place cards</t>
  </si>
  <si>
    <t>Table numbers</t>
  </si>
  <si>
    <t>Signs</t>
  </si>
  <si>
    <t>Thank-you cards</t>
  </si>
  <si>
    <t>Save the date: three ways to say it</t>
  </si>
  <si>
    <t>Save the date! [Name] and [Name] are getting married on [date] in [place]. Invitation to follow.</t>
  </si>
  <si>
    <t>We said yes. Keep [date] free for our wedding in [place] — the details are on their way.</t>
  </si>
  <si>
    <t>Pack a bag for [date]: we're getting married in [place], and we'd love you there. More soon.</t>
  </si>
  <si>
    <t>Make the save the date and invitation in Capsemble (Studio → Invitations): guests reply online, and their answers fill your guest list.</t>
  </si>
  <si>
    <t>Who gave what, and whether you've said thank you.</t>
  </si>
  <si>
    <t>Thank-yous to send</t>
  </si>
  <si>
    <t>From</t>
  </si>
  <si>
    <t>Received</t>
  </si>
  <si>
    <t>Value</t>
  </si>
  <si>
    <t>Sent on</t>
  </si>
  <si>
    <t>Contribution to the honeymoon fund</t>
  </si>
  <si>
    <t>Set the start date on Start here and the day-by-day plan dates itself.</t>
  </si>
  <si>
    <t>Flights</t>
  </si>
  <si>
    <t>Accommodation</t>
  </si>
  <si>
    <t>Transfers and car hire</t>
  </si>
  <si>
    <t>Activities and tours</t>
  </si>
  <si>
    <t>Food and drink</t>
  </si>
  <si>
    <t>Travel insurance</t>
  </si>
  <si>
    <t>Spending money</t>
  </si>
  <si>
    <t>Other</t>
  </si>
  <si>
    <t>Total</t>
  </si>
  <si>
    <t>Bookings</t>
  </si>
  <si>
    <t>Booking</t>
  </si>
  <si>
    <t>Provider</t>
  </si>
  <si>
    <t>Confirmation</t>
  </si>
  <si>
    <t>To</t>
  </si>
  <si>
    <t>Flight out</t>
  </si>
  <si>
    <t>Looking</t>
  </si>
  <si>
    <t>Flight home</t>
  </si>
  <si>
    <t>Accommodation (1)</t>
  </si>
  <si>
    <t>Accommodation (2)</t>
  </si>
  <si>
    <t>Airport transfer</t>
  </si>
  <si>
    <t>Car hire</t>
  </si>
  <si>
    <t>Tour or activity</t>
  </si>
  <si>
    <t>Restaurant</t>
  </si>
  <si>
    <t>Day by day</t>
  </si>
  <si>
    <t>Day</t>
  </si>
  <si>
    <t>Staying at</t>
  </si>
  <si>
    <t>Plan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</si>
  <si>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</si>
  <si>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</si>
  <si>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</si>
  <si>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</si>
  <si>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</si>
  <si>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</si>
  <si>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</si>
  <si>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</si>
  <si>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</si>
  <si>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</si>
  <si>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Day 11</t>
  </si>
  <si>
    <t>Day 12</t>
  </si>
  <si>
    <t>Day 13</t>
  </si>
  <si>
    <t>Day 14</t>
  </si>
  <si>
    <t>Packing</t>
  </si>
  <si>
    <t>Packed</t>
  </si>
  <si>
    <t>Passports, with the expiry dates checked</t>
  </si>
  <si>
    <t>Visas or travel permits, if needed</t>
  </si>
  <si>
    <t>Travel insurance documents</t>
  </si>
  <si>
    <t>Booking confirmations</t>
  </si>
  <si>
    <t>Cards and some local cash</t>
  </si>
  <si>
    <t>Phone chargers and an adaptor</t>
  </si>
  <si>
    <t>Medicines and prescriptions</t>
  </si>
  <si>
    <t>Sunscreen and swimwear</t>
  </si>
  <si>
    <t>Something to dress up in</t>
  </si>
  <si>
    <t>Comfortable shoes</t>
  </si>
  <si>
    <t>Every number you'll need on the day. Print it for whoever is running the day.</t>
  </si>
  <si>
    <t>Arrives at</t>
  </si>
  <si>
    <t>Venue coordinator</t>
  </si>
  <si>
    <t>Florist or stylist</t>
  </si>
  <si>
    <t>Emergency contact on the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</si>
</sst>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d d mmm yyyy"/>
    <numFmt numFmtId="165" formatCode="&quot;A$&quot;#,##0"/>
    <numFmt numFmtId="166" formatCode="ddd d mmm"/>
  </numFmts>
  <fonts count="29" x14ac:knownFonts="1">
    <font>
      <color theme="1"/>
      <family val="2"/>
      <scheme val="minor"/>
      <sz val="11"/>
      <name val="Calibri"/>
    </font>
    <font>
      <b/>
      <color rgb="FF1A1A2E"/>
      <sz val="26"/>
      <name val="Georgia"/>
    </font>
    <font>
      <color rgb="FF3F4457"/>
      <sz val="10"/>
      <name val="Inter"/>
    </font>
    <font>
      <b/>
      <color rgb="FFC14509"/>
      <sz val="13"/>
      <name val="Georgia"/>
    </font>
    <font>
      <b/>
      <color rgb="FF3F4457"/>
      <sz val="10"/>
      <name val="Inter"/>
    </font>
    <font>
      <b/>
      <color rgb="FF1A1A2E"/>
      <sz val="11"/>
      <name val="Inter"/>
    </font>
    <font>
      <b/>
      <u/>
      <color rgb="FFC14509"/>
      <sz val="10"/>
      <name val="Inter"/>
    </font>
    <font>
      <b/>
      <color rgb="FFC14509"/>
      <sz val="28"/>
      <name val="Georgia"/>
    </font>
    <font>
      <color rgb="FF1A1A2E"/>
      <sz val="10"/>
      <name val="Inter"/>
    </font>
    <font>
      <i/>
      <color rgb="FF3F4457"/>
      <sz val="9"/>
      <name val="Inter"/>
    </font>
    <font>
      <b/>
      <color rgb="FFFFFFFF"/>
      <sz val="8"/>
      <name val="Inter"/>
    </font>
    <font>
      <b/>
      <color rgb="FFC14509"/>
      <sz val="8"/>
      <name val="Inter"/>
    </font>
    <font>
      <b/>
      <color rgb="FFFFFFFF"/>
      <sz val="30"/>
      <name val="Georgia"/>
    </font>
    <font>
      <b/>
      <color rgb="FF1A1A2E"/>
      <sz val="30"/>
      <name val="Georgia"/>
    </font>
    <font>
      <color rgb="FFFFFFFF"/>
      <sz val="9"/>
      <name val="Inter"/>
    </font>
    <font>
      <color rgb="FF3F4457"/>
      <sz val="9"/>
      <name val="Inter"/>
    </font>
    <font>
      <color rgb="FFF26522"/>
      <sz val="9"/>
      <name val="Inter"/>
    </font>
    <font>
      <b/>
      <color rgb="FF1A1A2E"/>
      <sz val="14"/>
      <name val="Georgia"/>
    </font>
    <font>
      <b/>
      <color rgb="FFFFFFFF"/>
      <sz val="9"/>
      <name val="Inter"/>
    </font>
    <font>
      <b/>
      <color rgb="FF1A1A2E"/>
      <sz val="10"/>
      <name val="Inter"/>
    </font>
    <font>
      <b/>
      <color rgb="FF1A1A2E"/>
      <sz val="12"/>
      <name val="Georgia"/>
    </font>
    <font>
      <color rgb="FFF26522"/>
      <sz val="10"/>
      <name val="Inter"/>
    </font>
    <font>
      <b/>
      <sz val="10"/>
      <name val="Inter"/>
    </font>
    <font>
      <b/>
      <color rgb="FFC14509"/>
      <sz val="10"/>
      <name val="Inter"/>
    </font>
    <font>
      <b/>
      <color rgb="FFFFFFFF"/>
      <sz val="14"/>
      <name val="Georgia"/>
    </font>
    <font>
      <b/>
      <color rgb="FF666C7E"/>
      <sz val="9"/>
      <name val="Inter"/>
    </font>
    <font>
      <color rgb="FF1A1A2E"/>
      <sz val="11"/>
      <name val="Inter"/>
    </font>
    <font>
      <b/>
      <color rgb="FFC14509"/>
      <sz val="9"/>
      <name val="Inter"/>
    </font>
    <font>
      <i/>
      <color rgb="FF3F4457"/>
      <sz val="10"/>
      <name val="Inter"/>
    </font>
  </fonts>
  <fills count="6">
    <fill>
      <patternFill patternType="none"/>
    </fill>
    <fill>
      <patternFill patternType="gray125"/>
    </fill>
    <fill>
      <patternFill patternType="solid">
        <fgColor rgb="FFF7F8FC"/>
      </patternFill>
    </fill>
    <fill>
      <patternFill patternType="solid">
        <fgColor rgb="FFFDEFE6"/>
      </patternFill>
    </fill>
    <fill>
      <patternFill patternType="solid">
        <fgColor rgb="FFF26522"/>
      </patternFill>
    </fill>
    <fill>
      <patternFill patternType="solid">
        <fgColor rgb="FF1A1A2E"/>
      </patternFill>
    </fill>
  </fills>
  <borders count="8">
    <border>
      <left/>
      <right/>
      <top/>
      <bottom/>
      <diagonal/>
    </border>
    <border>
      <left/>
      <right/>
      <top/>
      <bottom style="medium">
        <color rgb="FFF26522"/>
      </bottom>
      <diagonal/>
    </border>
    <border>
      <left/>
      <right/>
      <top style="thick">
        <color rgb="FFF26522"/>
      </top>
      <bottom/>
      <diagonal/>
    </border>
    <border>
      <left/>
      <right/>
      <top style="thick">
        <color rgb="FF1A1A2E"/>
      </top>
      <bottom/>
      <diagonal/>
    </border>
    <border>
      <left/>
      <right/>
      <top/>
      <bottom style="thick">
        <color rgb="FFF26522"/>
      </bottom>
      <diagonal/>
    </border>
    <border>
      <left/>
      <right/>
      <top/>
      <bottom style="thin">
        <color rgb="FFDCDDE3"/>
      </bottom>
      <diagonal/>
    </border>
    <border>
      <left style="thick">
        <color rgb="FFF26522"/>
      </left>
      <right/>
      <top/>
      <bottom/>
      <diagonal/>
    </border>
    <border>
      <left style="thin">
        <color rgb="FFDCDDE3"/>
      </left>
      <right style="thin">
        <color rgb="FFDCDDE3"/>
      </right>
      <top style="thin">
        <color rgb="FFDCDDE3"/>
      </top>
      <bottom style="thin">
        <color rgb="FFDCDDE3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2" borderId="0" xfId="0" applyFont="1" applyFill="1" applyAlignment="1" applyProtection="1">
      <alignment vertical="bottom"/>
    </xf>
    <xf numFmtId="0" fontId="0" fillId="2" borderId="0" xfId="0" applyFill="1"/>
    <xf numFmtId="0" fontId="2" fillId="2" borderId="0" xfId="0" applyFont="1" applyFill="1" applyProtection="1"/>
    <xf numFmtId="0" fontId="3" fillId="0" borderId="0" xfId="0" applyFont="1" applyProtection="1"/>
    <xf numFmtId="0" fontId="4" fillId="0" borderId="0" xfId="0" applyFont="1" applyProtection="1"/>
    <xf numFmtId="0" fontId="5" fillId="3" borderId="1" xfId="0" applyFont="1" applyFill="1" applyBorder="1" applyProtection="1"/>
    <xf numFmtId="0" fontId="6" fillId="0" borderId="0" xfId="0" applyFont="1" applyProtection="1"/>
    <xf numFmtId="0" fontId="2" fillId="0" borderId="0" xfId="0" applyFont="1" applyProtection="1"/>
    <xf numFmtId="164" fontId="5" fillId="3" borderId="1" xfId="0" applyNumberFormat="1" applyFont="1" applyFill="1" applyBorder="1" applyProtection="1"/>
    <xf numFmtId="18" fontId="5" fillId="3" borderId="1" xfId="0" applyNumberFormat="1" applyFont="1" applyFill="1" applyBorder="1" applyProtection="1"/>
    <xf numFmtId="165" fontId="5" fillId="3" borderId="1" xfId="0" applyNumberFormat="1" applyFont="1" applyFill="1" applyBorder="1" applyProtection="1"/>
    <xf numFmtId="1" fontId="5" fillId="3" borderId="1" xfId="0" applyNumberFormat="1" applyFont="1" applyFill="1" applyBorder="1" applyProtection="1"/>
    <xf numFmtId="164" fontId="5" fillId="3" borderId="1" xfId="0" applyNumberFormat="1" applyFont="1" applyFill="1" applyBorder="1"/>
    <xf numFmtId="0" fontId="7" fillId="0" borderId="0" xfId="0" applyFont="1" applyProtection="1">
      <protection hidden="1"/>
    </xf>
    <xf numFmtId="0" fontId="8" fillId="0" borderId="0" xfId="0" applyFont="1" applyProtection="1"/>
    <xf numFmtId="0" fontId="9" fillId="0" borderId="0" xfId="0" applyFont="1" applyAlignment="1" applyProtection="1">
      <alignment vertical="top" wrapText="1"/>
    </xf>
    <xf numFmtId="0" fontId="10" fillId="4" borderId="2" xfId="0" applyFont="1" applyFill="1" applyBorder="1" applyAlignment="1" applyProtection="1">
      <alignment vertical="center" indent="1"/>
    </xf>
    <xf numFmtId="0" fontId="11" fillId="2" borderId="3" xfId="0" applyFont="1" applyFill="1" applyBorder="1" applyAlignment="1" applyProtection="1">
      <alignment vertical="center" indent="1"/>
    </xf>
    <xf numFmtId="1" fontId="12" fillId="4" borderId="0" xfId="0" applyNumberFormat="1" applyFont="1" applyFill="1" applyAlignment="1" applyProtection="1">
      <alignment horizontal="left" vertical="center" indent="1"/>
      <protection hidden="1"/>
    </xf>
    <xf numFmtId="9" fontId="13" fillId="2" borderId="0" xfId="0" applyNumberFormat="1" applyFont="1" applyFill="1" applyAlignment="1" applyProtection="1">
      <alignment horizontal="left" vertical="center" indent="1"/>
      <protection hidden="1"/>
    </xf>
    <xf numFmtId="1" fontId="13" fillId="2" borderId="0" xfId="0" applyNumberFormat="1" applyFont="1" applyFill="1" applyAlignment="1" applyProtection="1">
      <alignment horizontal="left" vertical="center" indent="1"/>
      <protection hidden="1"/>
    </xf>
    <xf numFmtId="0" fontId="14" fillId="4" borderId="0" xfId="0" applyFont="1" applyFill="1" applyAlignment="1" applyProtection="1">
      <alignment vertical="center" indent="1"/>
      <protection hidden="1"/>
    </xf>
    <xf numFmtId="0" fontId="15" fillId="2" borderId="0" xfId="0" applyFont="1" applyFill="1" applyAlignment="1" applyProtection="1">
      <alignment vertical="center" indent="1"/>
      <protection hidden="1"/>
    </xf>
    <xf numFmtId="0" fontId="0" fillId="4" borderId="0" xfId="0" applyFill="1" applyProtection="1"/>
    <xf numFmtId="0" fontId="16" fillId="2" borderId="0" xfId="0" applyFont="1" applyFill="1" applyAlignment="1" applyProtection="1">
      <alignment vertical="center" indent="1"/>
      <protection hidden="1"/>
    </xf>
    <xf numFmtId="0" fontId="17" fillId="0" borderId="1" xfId="0" applyFont="1" applyBorder="1" applyAlignment="1" applyProtection="1">
      <alignment vertical="center"/>
    </xf>
    <xf numFmtId="0" fontId="18" fillId="5" borderId="4" xfId="0" applyFont="1" applyFill="1" applyBorder="1" applyAlignment="1" applyProtection="1">
      <alignment vertical="center" wrapText="1"/>
    </xf>
    <xf numFmtId="166" fontId="19" fillId="0" borderId="5" xfId="0" applyNumberFormat="1" applyFont="1" applyBorder="1" applyAlignment="1" applyProtection="1">
      <alignment vertical="center"/>
      <protection hidden="1"/>
    </xf>
    <xf numFmtId="0" fontId="8" fillId="0" borderId="5" xfId="0" applyFont="1" applyBorder="1" applyAlignment="1" applyProtection="1">
      <alignment vertical="center"/>
      <protection hidden="1"/>
    </xf>
    <xf numFmtId="165" fontId="19" fillId="0" borderId="5" xfId="0" applyNumberFormat="1" applyFont="1" applyBorder="1" applyAlignment="1" applyProtection="1">
      <alignment horizontal="right" vertical="center"/>
      <protection hidden="1"/>
    </xf>
    <xf numFmtId="166" fontId="19" fillId="2" borderId="5" xfId="0" applyNumberFormat="1" applyFont="1" applyFill="1" applyBorder="1" applyAlignment="1" applyProtection="1">
      <alignment vertical="center"/>
      <protection hidden="1"/>
    </xf>
    <xf numFmtId="0" fontId="8" fillId="2" borderId="5" xfId="0" applyFont="1" applyFill="1" applyBorder="1" applyAlignment="1" applyProtection="1">
      <alignment vertical="center"/>
      <protection hidden="1"/>
    </xf>
    <xf numFmtId="165" fontId="19" fillId="2" borderId="5" xfId="0" applyNumberFormat="1" applyFont="1" applyFill="1" applyBorder="1" applyAlignment="1" applyProtection="1">
      <alignment horizontal="right" vertical="center"/>
      <protection hidden="1"/>
    </xf>
    <xf numFmtId="0" fontId="19" fillId="0" borderId="5" xfId="0" applyFont="1" applyBorder="1" applyAlignment="1" applyProtection="1">
      <alignment vertical="center"/>
      <protection hidden="1"/>
    </xf>
    <xf numFmtId="0" fontId="2" fillId="0" borderId="5" xfId="0" applyFont="1" applyBorder="1" applyAlignment="1" applyProtection="1">
      <alignment vertical="center"/>
      <protection hidden="1"/>
    </xf>
    <xf numFmtId="0" fontId="2" fillId="0" borderId="5" xfId="0" applyFont="1" applyBorder="1" applyAlignment="1" applyProtection="1">
      <alignment vertical="center"/>
    </xf>
    <xf numFmtId="0" fontId="20" fillId="0" borderId="5" xfId="0" applyFont="1" applyBorder="1" applyAlignment="1" applyProtection="1">
      <alignment horizontal="right" vertical="center"/>
      <protection hidden="1"/>
    </xf>
    <xf numFmtId="0" fontId="19" fillId="2" borderId="5" xfId="0" applyFont="1" applyFill="1" applyBorder="1" applyAlignment="1" applyProtection="1">
      <alignment vertical="center"/>
      <protection hidden="1"/>
    </xf>
    <xf numFmtId="0" fontId="2" fillId="2" borderId="5" xfId="0" applyFont="1" applyFill="1" applyBorder="1" applyAlignment="1" applyProtection="1">
      <alignment vertical="center"/>
      <protection hidden="1"/>
    </xf>
    <xf numFmtId="0" fontId="2" fillId="2" borderId="5" xfId="0" applyFont="1" applyFill="1" applyBorder="1" applyAlignment="1" applyProtection="1">
      <alignment vertical="center"/>
    </xf>
    <xf numFmtId="0" fontId="20" fillId="2" borderId="5" xfId="0" applyFont="1" applyFill="1" applyBorder="1" applyAlignment="1" applyProtection="1">
      <alignment horizontal="right" vertical="center"/>
      <protection hidden="1"/>
    </xf>
    <xf numFmtId="0" fontId="19" fillId="0" borderId="5" xfId="0" applyFont="1" applyBorder="1" applyAlignment="1" applyProtection="1">
      <alignment vertical="center"/>
    </xf>
    <xf numFmtId="165" fontId="8" fillId="0" borderId="5" xfId="0" applyNumberFormat="1" applyFont="1" applyBorder="1" applyAlignment="1" applyProtection="1">
      <alignment vertical="center"/>
      <protection hidden="1"/>
    </xf>
    <xf numFmtId="0" fontId="0" fillId="0" borderId="5" xfId="0" applyBorder="1"/>
    <xf numFmtId="9" fontId="19" fillId="0" borderId="5" xfId="0" applyNumberFormat="1" applyFont="1" applyBorder="1" applyAlignment="1" applyProtection="1">
      <alignment vertical="center"/>
      <protection hidden="1"/>
    </xf>
    <xf numFmtId="0" fontId="21" fillId="0" borderId="5" xfId="0" applyFont="1" applyBorder="1" applyAlignment="1" applyProtection="1">
      <alignment vertical="center"/>
      <protection hidden="1"/>
    </xf>
    <xf numFmtId="0" fontId="19" fillId="2" borderId="5" xfId="0" applyFont="1" applyFill="1" applyBorder="1" applyAlignment="1" applyProtection="1">
      <alignment vertical="center"/>
    </xf>
    <xf numFmtId="165" fontId="8" fillId="2" borderId="5" xfId="0" applyNumberFormat="1" applyFont="1" applyFill="1" applyBorder="1" applyAlignment="1" applyProtection="1">
      <alignment vertical="center"/>
      <protection hidden="1"/>
    </xf>
    <xf numFmtId="0" fontId="0" fillId="2" borderId="5" xfId="0" applyFill="1" applyBorder="1"/>
    <xf numFmtId="9" fontId="19" fillId="2" borderId="5" xfId="0" applyNumberFormat="1" applyFont="1" applyFill="1" applyBorder="1" applyAlignment="1" applyProtection="1">
      <alignment vertical="center"/>
      <protection hidden="1"/>
    </xf>
    <xf numFmtId="0" fontId="21" fillId="2" borderId="5" xfId="0" applyFont="1" applyFill="1" applyBorder="1" applyAlignment="1" applyProtection="1">
      <alignment vertical="center"/>
      <protection hidden="1"/>
    </xf>
    <xf numFmtId="0" fontId="11" fillId="0" borderId="0" xfId="0" applyFont="1" applyAlignment="1" applyProtection="1">
      <alignment horizontal="right" vertical="center"/>
    </xf>
    <xf numFmtId="0" fontId="17" fillId="2" borderId="6" xfId="0" applyFont="1" applyFill="1" applyBorder="1" applyProtection="1">
      <protection hidden="1"/>
    </xf>
    <xf numFmtId="0" fontId="8" fillId="0" borderId="5" xfId="0" applyFont="1" applyBorder="1" applyAlignment="1" applyProtection="1">
      <alignment vertical="top" wrapText="1"/>
    </xf>
    <xf numFmtId="164" fontId="8" fillId="0" borderId="5" xfId="0" applyNumberFormat="1" applyFont="1" applyBorder="1" applyAlignment="1" applyProtection="1">
      <alignment vertical="top" wrapText="1"/>
    </xf>
    <xf numFmtId="0" fontId="8" fillId="0" borderId="5" xfId="0" applyFont="1" applyBorder="1" applyAlignment="1">
      <alignment vertical="top" wrapText="1"/>
    </xf>
    <xf numFmtId="0" fontId="0" fillId="0" borderId="0" xfId="0" applyProtection="1">
      <protection hidden="1"/>
    </xf>
    <xf numFmtId="0" fontId="8" fillId="2" borderId="5" xfId="0" applyFont="1" applyFill="1" applyBorder="1" applyAlignment="1" applyProtection="1">
      <alignment vertical="top" wrapText="1"/>
    </xf>
    <xf numFmtId="164" fontId="8" fillId="2" borderId="5" xfId="0" applyNumberFormat="1" applyFont="1" applyFill="1" applyBorder="1" applyAlignment="1" applyProtection="1">
      <alignment vertical="top" wrapText="1"/>
    </xf>
    <xf numFmtId="0" fontId="8" fillId="2" borderId="5" xfId="0" applyFont="1" applyFill="1" applyBorder="1" applyAlignment="1">
      <alignment vertical="top" wrapText="1"/>
    </xf>
    <xf numFmtId="164" fontId="8" fillId="2" borderId="5" xfId="0" applyNumberFormat="1" applyFont="1" applyFill="1" applyBorder="1" applyAlignment="1" applyProtection="1">
      <alignment vertical="top" wrapText="1"/>
      <protection hidden="1"/>
    </xf>
    <xf numFmtId="164" fontId="8" fillId="0" borderId="5" xfId="0" applyNumberFormat="1" applyFont="1" applyBorder="1" applyAlignment="1" applyProtection="1">
      <alignment vertical="top" wrapText="1"/>
      <protection hidden="1"/>
    </xf>
    <xf numFmtId="164" fontId="8" fillId="2" borderId="5" xfId="0" applyNumberFormat="1" applyFont="1" applyFill="1" applyBorder="1" applyAlignment="1">
      <alignment vertical="top" wrapText="1"/>
    </xf>
    <xf numFmtId="164" fontId="8" fillId="0" borderId="5" xfId="0" applyNumberFormat="1" applyFont="1" applyBorder="1" applyAlignment="1">
      <alignment vertical="top" wrapText="1"/>
    </xf>
    <xf numFmtId="165" fontId="17" fillId="2" borderId="6" xfId="0" applyNumberFormat="1" applyFont="1" applyFill="1" applyBorder="1" applyProtection="1">
      <protection hidden="1"/>
    </xf>
    <xf numFmtId="165" fontId="8" fillId="0" borderId="5" xfId="0" applyNumberFormat="1" applyFont="1" applyBorder="1" applyAlignment="1" applyProtection="1">
      <alignment vertical="top" wrapText="1"/>
    </xf>
    <xf numFmtId="165" fontId="8" fillId="0" borderId="5" xfId="0" applyNumberFormat="1" applyFont="1" applyBorder="1" applyAlignment="1" applyProtection="1">
      <alignment vertical="top" wrapText="1"/>
      <protection hidden="1"/>
    </xf>
    <xf numFmtId="165" fontId="8" fillId="2" borderId="5" xfId="0" applyNumberFormat="1" applyFont="1" applyFill="1" applyBorder="1" applyAlignment="1" applyProtection="1">
      <alignment vertical="top" wrapText="1"/>
    </xf>
    <xf numFmtId="165" fontId="8" fillId="2" borderId="5" xfId="0" applyNumberFormat="1" applyFont="1" applyFill="1" applyBorder="1" applyAlignment="1">
      <alignment vertical="top" wrapText="1"/>
    </xf>
    <xf numFmtId="165" fontId="8" fillId="2" borderId="5" xfId="0" applyNumberFormat="1" applyFont="1" applyFill="1" applyBorder="1" applyAlignment="1" applyProtection="1">
      <alignment vertical="top" wrapText="1"/>
      <protection hidden="1"/>
    </xf>
    <xf numFmtId="165" fontId="8" fillId="0" borderId="5" xfId="0" applyNumberFormat="1" applyFont="1" applyBorder="1" applyAlignment="1">
      <alignment vertical="top" wrapText="1"/>
    </xf>
    <xf numFmtId="0" fontId="8" fillId="0" borderId="5" xfId="0" applyFont="1" applyBorder="1" applyAlignment="1" applyProtection="1">
      <alignment vertical="top" wrapText="1"/>
      <protection hidden="1"/>
    </xf>
    <xf numFmtId="0" fontId="8" fillId="2" borderId="5" xfId="0" applyFont="1" applyFill="1" applyBorder="1" applyAlignment="1" applyProtection="1">
      <alignment vertical="top" wrapText="1"/>
      <protection hidden="1"/>
    </xf>
    <xf numFmtId="0" fontId="17" fillId="0" borderId="1" xfId="0" applyFont="1" applyBorder="1" applyProtection="1"/>
    <xf numFmtId="0" fontId="22" fillId="0" borderId="0" xfId="0" applyFont="1" applyProtection="1"/>
    <xf numFmtId="0" fontId="19" fillId="3" borderId="5" xfId="0" applyFont="1" applyFill="1" applyBorder="1" applyAlignment="1" applyProtection="1">
      <alignment vertical="top" wrapText="1"/>
    </xf>
    <xf numFmtId="0" fontId="19" fillId="3" borderId="5" xfId="0" applyFont="1" applyFill="1" applyBorder="1" applyAlignment="1">
      <alignment vertical="top" wrapText="1"/>
    </xf>
    <xf numFmtId="0" fontId="5" fillId="3" borderId="1" xfId="0" applyFont="1" applyFill="1" applyBorder="1"/>
    <xf numFmtId="18" fontId="8" fillId="0" borderId="5" xfId="0" applyNumberFormat="1" applyFont="1" applyBorder="1" applyAlignment="1" applyProtection="1">
      <alignment vertical="top" wrapText="1"/>
    </xf>
    <xf numFmtId="18" fontId="8" fillId="0" borderId="5" xfId="0" applyNumberFormat="1" applyFont="1" applyBorder="1" applyAlignment="1" applyProtection="1">
      <alignment vertical="top" wrapText="1"/>
      <protection hidden="1"/>
    </xf>
    <xf numFmtId="18" fontId="8" fillId="2" borderId="5" xfId="0" applyNumberFormat="1" applyFont="1" applyFill="1" applyBorder="1" applyAlignment="1" applyProtection="1">
      <alignment vertical="top" wrapText="1"/>
    </xf>
    <xf numFmtId="18" fontId="8" fillId="2" borderId="5" xfId="0" applyNumberFormat="1" applyFont="1" applyFill="1" applyBorder="1" applyAlignment="1" applyProtection="1">
      <alignment vertical="top" wrapText="1"/>
      <protection hidden="1"/>
    </xf>
    <xf numFmtId="18" fontId="8" fillId="0" borderId="5" xfId="0" applyNumberFormat="1" applyFont="1" applyBorder="1" applyAlignment="1">
      <alignment vertical="top" wrapText="1"/>
    </xf>
    <xf numFmtId="18" fontId="8" fillId="2" borderId="5" xfId="0" applyNumberFormat="1" applyFont="1" applyFill="1" applyBorder="1" applyAlignment="1">
      <alignment vertical="top" wrapText="1"/>
    </xf>
    <xf numFmtId="0" fontId="23" fillId="0" borderId="0" xfId="0" applyFont="1"/>
    <xf numFmtId="18" fontId="19" fillId="0" borderId="5" xfId="0" applyNumberFormat="1" applyFont="1" applyBorder="1" applyAlignment="1" applyProtection="1">
      <alignment vertical="top" wrapText="1"/>
      <protection hidden="1"/>
    </xf>
    <xf numFmtId="0" fontId="19" fillId="0" borderId="5" xfId="0" applyFont="1" applyBorder="1" applyAlignment="1" applyProtection="1">
      <alignment vertical="top" wrapText="1"/>
    </xf>
    <xf numFmtId="0" fontId="23" fillId="0" borderId="5" xfId="0" applyFont="1" applyBorder="1" applyAlignment="1" applyProtection="1">
      <alignment vertical="top" wrapText="1"/>
    </xf>
    <xf numFmtId="0" fontId="19" fillId="0" borderId="5" xfId="0" applyFont="1" applyBorder="1" applyAlignment="1">
      <alignment vertical="top" wrapText="1"/>
    </xf>
    <xf numFmtId="0" fontId="24" fillId="5" borderId="4" xfId="0" applyFont="1" applyFill="1" applyBorder="1" applyAlignment="1" applyProtection="1">
      <alignment vertical="center" indent="1"/>
    </xf>
    <xf numFmtId="0" fontId="25" fillId="0" borderId="5" xfId="0" applyFont="1" applyBorder="1" applyAlignment="1" applyProtection="1">
      <alignment vertical="top" indent="1"/>
    </xf>
    <xf numFmtId="0" fontId="26" fillId="0" borderId="5" xfId="0" applyFont="1" applyBorder="1" applyAlignment="1" applyProtection="1">
      <alignment horizontal="left" vertical="top" wrapText="1"/>
      <protection hidden="1"/>
    </xf>
    <xf numFmtId="164" fontId="26" fillId="0" borderId="5" xfId="0" applyNumberFormat="1" applyFont="1" applyBorder="1" applyAlignment="1" applyProtection="1">
      <alignment horizontal="left" vertical="top" wrapText="1"/>
      <protection hidden="1"/>
    </xf>
    <xf numFmtId="18" fontId="26" fillId="0" borderId="5" xfId="0" applyNumberFormat="1" applyFont="1" applyBorder="1" applyAlignment="1" applyProtection="1">
      <alignment horizontal="left" vertical="top" wrapText="1"/>
      <protection hidden="1"/>
    </xf>
    <xf numFmtId="0" fontId="27" fillId="0" borderId="0" xfId="0" applyFont="1" applyAlignment="1" applyProtection="1">
      <alignment vertical="top" indent="1"/>
    </xf>
    <xf numFmtId="0" fontId="0" fillId="0" borderId="0" xfId="0" applyAlignment="1" applyProtection="1">
      <alignment wrapText="1"/>
    </xf>
    <xf numFmtId="0" fontId="28" fillId="0" borderId="0" xfId="0" applyFont="1" applyProtection="1"/>
    <xf numFmtId="0" fontId="22" fillId="0" borderId="0" xfId="0" applyFont="1"/>
    <xf numFmtId="0" fontId="22" fillId="0" borderId="5" xfId="0" applyFont="1" applyBorder="1" applyAlignment="1" applyProtection="1">
      <alignment vertical="top" wrapText="1"/>
    </xf>
    <xf numFmtId="165" fontId="22" fillId="0" borderId="5" xfId="0" applyNumberFormat="1" applyFont="1" applyBorder="1" applyAlignment="1" applyProtection="1">
      <alignment vertical="top" wrapText="1"/>
      <protection hidden="1"/>
    </xf>
    <xf numFmtId="0" fontId="0" fillId="0" borderId="7" xfId="0" applyBorder="1" applyAlignment="1" applyProtection="1">
      <alignment vertical="top" wrapText="1"/>
    </xf>
  </cellXfs>
  <cellStyles count="1">
    <cellStyle name="Normal" xfId="0" builtinId="0"/>
  </cellStyles>
  <dxfs count="13">
    <dxf>
      <font>
        <b/>
        <color rgb="FFA32B1D"/>
      </font>
    </dxf>
    <dxf>
      <font>
        <color rgb="FF9AA1B1"/>
        <strike/>
      </font>
    </dxf>
    <dxf>
      <font>
        <color rgb="FFA32B1D"/>
      </font>
      <fill>
        <patternFill patternType="solid">
          <bgColor rgb="FFFBE1DC"/>
        </patternFill>
      </fill>
    </dxf>
    <dxf>
      <fill>
        <patternFill patternType="solid">
          <bgColor rgb="FFFDEFE6"/>
        </patternFill>
      </fill>
    </dxf>
    <dxf>
      <font>
        <color rgb="FF9AA1B1"/>
        <strike/>
      </font>
    </dxf>
    <dxf>
      <font>
        <color rgb="FFA32B1D"/>
      </font>
      <fill>
        <patternFill patternType="solid">
          <bgColor rgb="FFFBE1DC"/>
        </patternFill>
      </fill>
    </dxf>
    <dxf>
      <fill>
        <patternFill patternType="solid">
          <bgColor rgb="FFFDEFE6"/>
        </patternFill>
      </fill>
    </dxf>
    <dxf>
      <font>
        <b/>
        <color rgb="FF0F7040"/>
      </font>
    </dxf>
    <dxf>
      <font>
        <color rgb="FF9AA1B1"/>
      </font>
    </dxf>
    <dxf>
      <font>
        <b/>
        <color rgb="FFA32B1D"/>
      </font>
      <fill>
        <patternFill patternType="solid">
          <bgColor rgb="FFFBE1DC"/>
        </patternFill>
      </fill>
    </dxf>
    <dxf>
      <font>
        <color rgb="FF9AA1B1"/>
        <strike/>
      </font>
    </dxf>
    <dxf>
      <font>
        <color rgb="FFA32B1D"/>
      </font>
      <fill>
        <patternFill patternType="solid">
          <bgColor rgb="FFFBE1DC"/>
        </patternFill>
      </fill>
    </dxf>
    <dxf>
      <fill>
        <patternFill patternType="solid">
          <bgColor rgb="FFFDEF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
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1687175" cy="15621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0372725" cy="13811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1601450" cy="1543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382500" cy="16478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0848975" cy="1447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382500" cy="16478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8686800" cy="11620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8572500" cy="11430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382500" cy="16478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1353800" cy="15144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0515600" cy="140017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9753600" cy="13049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382500" cy="16478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2049125" cy="16097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1496675" cy="15335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0696575" cy="14287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0048875" cy="13430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9801225" cy="13049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9715500" cy="12954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0</xdr:rowOff>
    </xdr:from>
    <xdr:ext cx="10134600" cy="135255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#&apos;Dashboard&apos;!A1" TargetMode="External"/><Relationship Id="rId2" Type="http://schemas.openxmlformats.org/officeDocument/2006/relationships/hyperlink" Target="#&apos;Checklist&apos;!A1" TargetMode="External"/><Relationship Id="rId3" Type="http://schemas.openxmlformats.org/officeDocument/2006/relationships/hyperlink" Target="#&apos;Budget&apos;!A1" TargetMode="External"/><Relationship Id="rId4" Type="http://schemas.openxmlformats.org/officeDocument/2006/relationships/hyperlink" Target="#&apos;Payments&apos;!A1" TargetMode="External"/><Relationship Id="rId5" Type="http://schemas.openxmlformats.org/officeDocument/2006/relationships/hyperlink" Target="#&apos;Guest list&apos;!A1" TargetMode="External"/><Relationship Id="rId6" Type="http://schemas.openxmlformats.org/officeDocument/2006/relationships/hyperlink" Target="#&apos;RSVPs &amp; meals&apos;!A1" TargetMode="External"/><Relationship Id="rId7" Type="http://schemas.openxmlformats.org/officeDocument/2006/relationships/hyperlink" Target="#&apos;Seating&apos;!A1" TargetMode="External"/><Relationship Id="rId8" Type="http://schemas.openxmlformats.org/officeDocument/2006/relationships/hyperlink" Target="#&apos;Suppliers&apos;!A1" TargetMode="External"/><Relationship Id="rId9" Type="http://schemas.openxmlformats.org/officeDocument/2006/relationships/hyperlink" Target="#&apos;Supplier questions&apos;!A1" TargetMode="External"/><Relationship Id="rId10" Type="http://schemas.openxmlformats.org/officeDocument/2006/relationships/hyperlink" Target="#&apos;Events&apos;!A1" TargetMode="External"/><Relationship Id="rId11" Type="http://schemas.openxmlformats.org/officeDocument/2006/relationships/hyperlink" Target="#&apos;Wedding day&apos;!A1" TargetMode="External"/><Relationship Id="rId12" Type="http://schemas.openxmlformats.org/officeDocument/2006/relationships/hyperlink" Target="#&apos;Supplier briefs&apos;!A1" TargetMode="External"/><Relationship Id="rId13" Type="http://schemas.openxmlformats.org/officeDocument/2006/relationships/hyperlink" Target="#&apos;Wedding party&apos;!A1" TargetMode="External"/><Relationship Id="rId14" Type="http://schemas.openxmlformats.org/officeDocument/2006/relationships/hyperlink" Target="#&apos;Attire &amp; beauty&apos;!A1" TargetMode="External"/><Relationship Id="rId15" Type="http://schemas.openxmlformats.org/officeDocument/2006/relationships/hyperlink" Target="#&apos;Styling&apos;!A1" TargetMode="External"/><Relationship Id="rId16" Type="http://schemas.openxmlformats.org/officeDocument/2006/relationships/hyperlink" Target="#&apos;Stationery&apos;!A1" TargetMode="External"/><Relationship Id="rId17" Type="http://schemas.openxmlformats.org/officeDocument/2006/relationships/hyperlink" Target="#&apos;Gifts &amp; thank-yous&apos;!A1" TargetMode="External"/><Relationship Id="rId18" Type="http://schemas.openxmlformats.org/officeDocument/2006/relationships/hyperlink" Target="#&apos;Honeymoon&apos;!A1" TargetMode="External"/><Relationship Id="rId19" Type="http://schemas.openxmlformats.org/officeDocument/2006/relationships/hyperlink" Target="#&apos;Contacts &amp; notes&apos;!A1" TargetMode="External"/><Relationship Id="rId20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1A2E"/>
    <pageSetUpPr fitToPage="1"/>
  </sheetPr>
  <dimension ref="A1:F23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" customWidth="1"/>
    <col min="2" max="2" width="26" customWidth="1"/>
    <col min="3" max="3" width="44" customWidth="1"/>
    <col min="4" max="4" width="4" customWidth="1"/>
    <col min="5" max="5" width="24" customWidth="1"/>
    <col min="6" max="6" width="70" customWidth="1"/>
  </cols>
  <sheetData>
    <row r="1" ht="76" customHeight="1" spans="1:6" x14ac:dyDescent="0.25">
      <c r="A1" s="1" t="s">
        <v>0</v>
      </c>
      <c r="B1" s="2"/>
      <c r="C1" s="2"/>
      <c r="D1" s="2"/>
      <c r="E1" s="2"/>
      <c r="F1" s="2"/>
    </row>
    <row r="2" ht="47" customHeight="1" spans="1:6" x14ac:dyDescent="0.25">
      <c r="A2" s="3" t="s">
        <v>1</v>
      </c>
      <c r="B2" s="2"/>
      <c r="C2" s="2"/>
      <c r="D2" s="2"/>
      <c r="E2" s="2"/>
      <c r="F2" s="2"/>
    </row>
    <row r="4" spans="5:5" x14ac:dyDescent="0.25">
      <c r="E4" s="4" t="s">
        <v>2</v>
      </c>
    </row>
    <row r="5" ht="22" customHeight="1" spans="2:6" x14ac:dyDescent="0.25">
      <c r="B5" s="5" t="s">
        <v>3</v>
      </c>
      <c r="C5" s="6" t="s">
        <v>4</v>
      </c>
      <c r="E5" s="7" t="s">
        <v>5</v>
      </c>
      <c r="F5" s="8" t="s">
        <v>6</v>
      </c>
    </row>
    <row r="6" ht="22" customHeight="1" spans="2:6" x14ac:dyDescent="0.25">
      <c r="B6" s="5" t="s">
        <v>7</v>
      </c>
      <c r="C6" s="9">
        <v>46466</v>
      </c>
      <c r="E6" s="7" t="s">
        <v>8</v>
      </c>
      <c r="F6" s="8" t="s">
        <v>9</v>
      </c>
    </row>
    <row r="7" ht="22" customHeight="1" spans="2:6" x14ac:dyDescent="0.25">
      <c r="B7" s="5" t="s">
        <v>10</v>
      </c>
      <c r="C7" s="10">
        <v>0.6458344907407407</v>
      </c>
      <c r="E7" s="7" t="s">
        <v>11</v>
      </c>
      <c r="F7" s="8" t="s">
        <v>12</v>
      </c>
    </row>
    <row r="8" ht="22" customHeight="1" spans="2:6" x14ac:dyDescent="0.25">
      <c r="B8" s="5" t="s">
        <v>13</v>
      </c>
      <c r="C8" s="6" t="s">
        <v>14</v>
      </c>
      <c r="E8" s="7" t="s">
        <v>15</v>
      </c>
      <c r="F8" s="8" t="s">
        <v>16</v>
      </c>
    </row>
    <row r="9" ht="22" customHeight="1" spans="2:6" x14ac:dyDescent="0.25">
      <c r="B9" s="5" t="s">
        <v>17</v>
      </c>
      <c r="C9" s="11">
        <v>40000</v>
      </c>
      <c r="E9" s="7" t="s">
        <v>18</v>
      </c>
      <c r="F9" s="8" t="s">
        <v>19</v>
      </c>
    </row>
    <row r="10" ht="22" customHeight="1" spans="2:6" x14ac:dyDescent="0.25">
      <c r="B10" s="5" t="s">
        <v>20</v>
      </c>
      <c r="C10" s="12">
        <v>120</v>
      </c>
      <c r="E10" s="7" t="s">
        <v>21</v>
      </c>
      <c r="F10" s="8" t="s">
        <v>22</v>
      </c>
    </row>
    <row r="11" ht="22" customHeight="1" spans="2:6" x14ac:dyDescent="0.25">
      <c r="B11" s="5" t="s">
        <v>23</v>
      </c>
      <c r="C11" s="13"/>
      <c r="E11" s="7" t="s">
        <v>24</v>
      </c>
      <c r="F11" s="8" t="s">
        <v>25</v>
      </c>
    </row>
    <row r="12" spans="5:6" x14ac:dyDescent="0.25">
      <c r="E12" s="7" t="s">
        <v>26</v>
      </c>
      <c r="F12" s="8" t="s">
        <v>27</v>
      </c>
    </row>
    <row r="13" ht="40" customHeight="1" spans="2:6" x14ac:dyDescent="0.25">
      <c r="B13" s="5" t="s">
        <v>28</v>
      </c>
      <c r="C13" s="14">
        <f>IF(WeddingDate="","Add your date above",MAX(0,WeddingDate-TODAY()))</f>
      </c>
      <c r="E13" s="7" t="s">
        <v>29</v>
      </c>
      <c r="F13" s="8" t="s">
        <v>30</v>
      </c>
    </row>
    <row r="14" spans="5:6" x14ac:dyDescent="0.25">
      <c r="E14" s="7" t="s">
        <v>31</v>
      </c>
      <c r="F14" s="8" t="s">
        <v>32</v>
      </c>
    </row>
    <row r="15" spans="2:6" x14ac:dyDescent="0.25">
      <c r="B15" s="4" t="s">
        <v>33</v>
      </c>
      <c r="E15" s="7" t="s">
        <v>34</v>
      </c>
      <c r="F15" s="8" t="s">
        <v>35</v>
      </c>
    </row>
    <row r="16" spans="2:6" x14ac:dyDescent="0.25">
      <c r="B16" s="15" t="s">
        <v>36</v>
      </c>
      <c r="C16" s="15"/>
      <c r="E16" s="7" t="s">
        <v>37</v>
      </c>
      <c r="F16" s="8" t="s">
        <v>38</v>
      </c>
    </row>
    <row r="17" spans="2:6" x14ac:dyDescent="0.25">
      <c r="B17" s="15" t="s">
        <v>39</v>
      </c>
      <c r="C17" s="15"/>
      <c r="E17" s="7" t="s">
        <v>40</v>
      </c>
      <c r="F17" s="8" t="s">
        <v>41</v>
      </c>
    </row>
    <row r="18" spans="2:6" x14ac:dyDescent="0.25">
      <c r="B18" s="15" t="s">
        <v>42</v>
      </c>
      <c r="C18" s="15"/>
      <c r="E18" s="7" t="s">
        <v>43</v>
      </c>
      <c r="F18" s="8" t="s">
        <v>44</v>
      </c>
    </row>
    <row r="19" spans="2:6" x14ac:dyDescent="0.25">
      <c r="B19" s="15" t="s">
        <v>45</v>
      </c>
      <c r="C19" s="15"/>
      <c r="E19" s="7" t="s">
        <v>46</v>
      </c>
      <c r="F19" s="8" t="s">
        <v>47</v>
      </c>
    </row>
    <row r="20" spans="5:6" x14ac:dyDescent="0.25">
      <c r="E20" s="7" t="s">
        <v>48</v>
      </c>
      <c r="F20" s="8" t="s">
        <v>49</v>
      </c>
    </row>
    <row r="21" spans="2:6" x14ac:dyDescent="0.25">
      <c r="B21" s="16" t="s">
        <v>50</v>
      </c>
      <c r="C21" s="16"/>
      <c r="E21" s="7" t="s">
        <v>51</v>
      </c>
      <c r="F21" s="8" t="s">
        <v>52</v>
      </c>
    </row>
    <row r="22" spans="2:6" x14ac:dyDescent="0.25">
      <c r="B22" s="16"/>
      <c r="C22" s="16"/>
      <c r="E22" s="7" t="s">
        <v>53</v>
      </c>
      <c r="F22" s="8" t="s">
        <v>54</v>
      </c>
    </row>
    <row r="23" spans="5:6" x14ac:dyDescent="0.25">
      <c r="E23" s="7" t="s">
        <v>55</v>
      </c>
      <c r="F23" s="8" t="s">
        <v>56</v>
      </c>
    </row>
  </sheetData>
  <sheetProtection sheet="1" algorithmName="SHA-512" hashValue="fP7BDgwL9WxqDKWVLHY22PlbuR0S3lYOEokaOBLDqwVlf5xJpRfo1H1vnbD0KZpsljHqYFjxq8GLhOqBPlLzow==" saltValue="/o1QOzP06zEL3hmjCbkcQA==" spinCount="100000"/>
  <mergeCells count="5">
    <mergeCell ref="B16:C16"/>
    <mergeCell ref="B17:C17"/>
    <mergeCell ref="B18:C18"/>
    <mergeCell ref="B19:C19"/>
    <mergeCell ref="B21:C22"/>
  </mergeCells>
  <hyperlinks>
    <hyperlink ref="E5" r:id="rId1" location="#'Dashboard'!A1"/>
    <hyperlink ref="E6" r:id="rId2" location="#'Checklist'!A1"/>
    <hyperlink ref="E7" r:id="rId3" location="#'Budget'!A1"/>
    <hyperlink ref="E8" r:id="rId4" location="#'Payments'!A1"/>
    <hyperlink ref="E9" r:id="rId5" location="#'Guest list'!A1"/>
    <hyperlink ref="E10" r:id="rId6" location="#'RSVPs &amp; meals'!A1"/>
    <hyperlink ref="E11" r:id="rId7" location="#'Seating'!A1"/>
    <hyperlink ref="E12" r:id="rId8" location="#'Suppliers'!A1"/>
    <hyperlink ref="E13" r:id="rId9" location="#'Supplier questions'!A1"/>
    <hyperlink ref="E14" r:id="rId10" location="#'Events'!A1"/>
    <hyperlink ref="E15" r:id="rId11" location="#'Wedding day'!A1"/>
    <hyperlink ref="E16" r:id="rId12" location="#'Supplier briefs'!A1"/>
    <hyperlink ref="E17" r:id="rId13" location="#'Wedding party'!A1"/>
    <hyperlink ref="E18" r:id="rId14" location="#'Attire &amp; beauty'!A1"/>
    <hyperlink ref="E19" r:id="rId15" location="#'Styling'!A1"/>
    <hyperlink ref="E20" r:id="rId16" location="#'Stationery'!A1"/>
    <hyperlink ref="E21" r:id="rId17" location="#'Gifts &amp; thank-yous'!A1"/>
    <hyperlink ref="E22" r:id="rId18" location="#'Honeymoon'!A1"/>
    <hyperlink ref="E23" r:id="rId19" location="#'Contacts &amp; notes'!A1"/>
  </hyperlink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A1A2E"/>
    <pageSetUpPr fitToPage="1"/>
  </sheetPr>
  <dimension ref="A1:L36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" customWidth="1"/>
    <col min="2" max="2" width="20" customWidth="1"/>
    <col min="3" max="3" width="14" customWidth="1"/>
    <col min="4" max="4" width="3" customWidth="1"/>
    <col min="5" max="5" width="20" customWidth="1"/>
    <col min="6" max="6" width="14" customWidth="1"/>
    <col min="7" max="7" width="3" customWidth="1"/>
    <col min="8" max="8" width="20" customWidth="1"/>
    <col min="9" max="9" width="14" customWidth="1"/>
    <col min="10" max="10" width="3" customWidth="1"/>
    <col min="11" max="11" width="20" customWidth="1"/>
    <col min="12" max="12" width="14" customWidth="1"/>
  </cols>
  <sheetData>
    <row r="1" ht="67" customHeight="1" spans="1:12" x14ac:dyDescent="0.25">
      <c r="A1" s="1" t="s">
        <v>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1" customHeight="1" spans="1:12" x14ac:dyDescent="0.25">
      <c r="A2" s="3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22" customHeight="1" spans="2:12" x14ac:dyDescent="0.25">
      <c r="B4" s="17" t="s">
        <v>58</v>
      </c>
      <c r="C4" s="17"/>
      <c r="E4" s="18" t="s">
        <v>59</v>
      </c>
      <c r="F4" s="18"/>
      <c r="H4" s="18" t="s">
        <v>60</v>
      </c>
      <c r="I4" s="18"/>
      <c r="K4" s="18" t="s">
        <v>61</v>
      </c>
      <c r="L4" s="18"/>
    </row>
    <row r="5" ht="30" customHeight="1" spans="2:12" x14ac:dyDescent="0.25">
      <c r="B5" s="19">
        <f>IF(WeddingDate="","—",MAX(0,WeddingDate-TODAY()))</f>
      </c>
      <c r="C5" s="19"/>
      <c r="E5" s="20">
        <f>IF(N(TotalBudget)=0,"—",SUM(Budget!$F$6:$F$505)/TotalBudget)</f>
      </c>
      <c r="F5" s="20"/>
      <c r="H5" s="21">
        <f>COUNTIF('Guest list'!$J$6:$J$1505,"Yes")+COUNTIF('Guest list'!$J$6:$J$1505,"No")</f>
      </c>
      <c r="I5" s="21"/>
      <c r="K5" s="20">
        <f>IFERROR(COUNTIF(Checklist!$E$6:$E$505,"Done")/(COUNTA(Checklist!$B$6:$B$505)-COUNTIF(Checklist!$E$6:$E$505,"Not needed")),0)</f>
      </c>
      <c r="L5" s="20"/>
    </row>
    <row r="6" ht="30" customHeight="1" spans="2:12" x14ac:dyDescent="0.25">
      <c r="B6" s="19"/>
      <c r="C6" s="19"/>
      <c r="E6" s="20"/>
      <c r="F6" s="20"/>
      <c r="H6" s="21"/>
      <c r="I6" s="21"/>
      <c r="K6" s="20"/>
      <c r="L6" s="20"/>
    </row>
    <row r="7" ht="20" customHeight="1" spans="2:12" x14ac:dyDescent="0.25">
      <c r="B7" s="22">
        <f>IF(WeddingDate="","Add your date on Start here",TEXT(WeddingDate,"dddd d mmmm yyyy"))</f>
      </c>
      <c r="C7" s="22"/>
      <c r="E7" s="23">
        <f>IF(N(TotalBudget)=0,"Add your budget on Start here","A$"&amp;TEXT(SUM(Budget!$F$6:$F$505),"#,##0")&amp;" of A$"&amp;TEXT(TotalBudget,"#,##0"))</f>
      </c>
      <c r="F7" s="23"/>
      <c r="H7" s="23">
        <f>COUNTA('Guest list'!$A$6:$A$1505)&amp;" invited · "&amp;COUNTIF('Guest list'!$J$6:$J$1505,"Waiting")&amp;" still to reply"</f>
      </c>
      <c r="I7" s="23"/>
      <c r="K7" s="23">
        <f>COUNTIFS(Checklist!$D$6:$D$505,"&lt;"&amp;TODAY(),Checklist!$E$6:$E$505,"&lt;&gt;Done",Checklist!$E$6:$E$505,"&lt;&gt;Not needed")&amp;" overdue · "&amp;COUNTIFS(Checklist!$D$6:$D$505,"&gt;="&amp;TODAY(),Checklist!$D$6:$D$505,"&lt;="&amp;(TODAY()+30),Checklist!$E$6:$E$505,"&lt;&gt;Done",Checklist!$E$6:$E$505,"&lt;&gt;Not needed")&amp;" due this month"</f>
      </c>
      <c r="L7" s="23"/>
    </row>
    <row r="8" ht="20" customHeight="1" spans="2:12" x14ac:dyDescent="0.25">
      <c r="B8" s="24"/>
      <c r="C8" s="24"/>
      <c r="E8" s="25">
        <f>IFERROR(REPT("█",ROUND(MIN(1,MAX(0,SUM(Budget!$F$6:$F$505)/TotalBudget))*20,0))&amp;REPT("░",20-ROUND(MIN(1,MAX(0,SUM(Budget!$F$6:$F$505)/TotalBudget))*20,0)),"")</f>
      </c>
      <c r="F8" s="25"/>
      <c r="H8" s="25">
        <f>IFERROR(REPT("█",ROUND(MIN(1,MAX(0,(COUNTIF('Guest list'!$J$6:$J$1505,"Yes")+COUNTIF('Guest list'!$J$6:$J$1505,"No"))/COUNTA('Guest list'!$A$6:$A$1505)))*20,0))&amp;REPT("░",20-ROUND(MIN(1,MAX(0,(COUNTIF('Guest list'!$J$6:$J$1505,"Yes")+COUNTIF('Guest list'!$J$6:$J$1505,"No"))/COUNTA('Guest list'!$A$6:$A$1505)))*20,0)),"")</f>
      </c>
      <c r="I8" s="25"/>
      <c r="K8" s="25">
        <f>IFERROR(REPT("█",ROUND(MIN(1,MAX(0,COUNTIF(Checklist!$E$6:$E$505,"Done")/(COUNTA(Checklist!$B$6:$B$505)-COUNTIF(Checklist!$E$6:$E$505,"Not needed"))))*20,0))&amp;REPT("░",20-ROUND(MIN(1,MAX(0,COUNTIF(Checklist!$E$6:$E$505,"Done")/(COUNTA(Checklist!$B$6:$B$505)-COUNTIF(Checklist!$E$6:$E$505,"Not needed"))))*20,0)),"")</f>
      </c>
      <c r="L8" s="25"/>
    </row>
    <row r="10" spans="2:8" x14ac:dyDescent="0.25">
      <c r="B10" s="26" t="s">
        <v>62</v>
      </c>
      <c r="H10" s="26" t="s">
        <v>63</v>
      </c>
    </row>
    <row r="11" spans="2:12" x14ac:dyDescent="0.25">
      <c r="B11" s="27" t="s">
        <v>64</v>
      </c>
      <c r="C11" s="27" t="s">
        <v>65</v>
      </c>
      <c r="D11" s="27" t="s">
        <v>66</v>
      </c>
      <c r="E11" s="27" t="s">
        <v>66</v>
      </c>
      <c r="F11" s="27" t="s">
        <v>66</v>
      </c>
      <c r="H11" s="27" t="s">
        <v>64</v>
      </c>
      <c r="I11" s="27" t="s">
        <v>67</v>
      </c>
      <c r="J11" s="27" t="s">
        <v>66</v>
      </c>
      <c r="K11" s="27" t="s">
        <v>66</v>
      </c>
      <c r="L11" s="27" t="s">
        <v>68</v>
      </c>
    </row>
    <row r="12" ht="20" customHeight="1" spans="2:12" x14ac:dyDescent="0.25">
      <c r="B12" s="28">
        <f>IFERROR(INT(SMALL(Checklist!$Z$6:$Z$505,1)),"")</f>
      </c>
      <c r="C12" s="29">
        <f>IF(COUNT(Checklist!$Z$6:$Z$505)=0,"Nothing open. Well done.",IFERROR(INDEX(Checklist!$B$1:$B$505,ROUND(MOD(SMALL(Checklist!$Z$6:$Z$505,1),1)*100000,0)),""))</f>
      </c>
      <c r="D12" s="29"/>
      <c r="E12" s="29"/>
      <c r="F12" s="29"/>
      <c r="H12" s="28">
        <f>IFERROR(INT(SMALL(Payments!$Z$6:$Z$505,1)),"")</f>
      </c>
      <c r="I12" s="29">
        <f>IF(COUNT(Payments!$Z$6:$Z$505)=0,"Nothing to pay yet.",IFERROR(INDEX(Payments!$A$1:$A$505,ROUND(MOD(SMALL(Payments!$Z$6:$Z$505,1),1)*100000,0))&amp;" · "&amp;INDEX(Payments!$B$1:$B$505,ROUND(MOD(SMALL(Payments!$Z$6:$Z$505,1),1)*100000,0)),""))</f>
      </c>
      <c r="J12" s="29"/>
      <c r="K12" s="29"/>
      <c r="L12" s="30">
        <f>IFERROR(INDEX(Payments!$C$1:$C$505,ROUND(MOD(SMALL(Payments!$Z$6:$Z$505,1),1)*100000,0)),"")</f>
      </c>
    </row>
    <row r="13" ht="20" customHeight="1" spans="2:12" x14ac:dyDescent="0.25">
      <c r="B13" s="31">
        <f>IFERROR(INT(SMALL(Checklist!$Z$6:$Z$505,2)),"")</f>
      </c>
      <c r="C13" s="32">
        <f>IFERROR(INDEX(Checklist!$B$1:$B$505,ROUND(MOD(SMALL(Checklist!$Z$6:$Z$505,2),1)*100000,0)),"")</f>
      </c>
      <c r="D13" s="32"/>
      <c r="E13" s="32"/>
      <c r="F13" s="32"/>
      <c r="H13" s="31">
        <f>IFERROR(INT(SMALL(Payments!$Z$6:$Z$505,2)),"")</f>
      </c>
      <c r="I13" s="32">
        <f>IFERROR(INDEX(Payments!$A$1:$A$505,ROUND(MOD(SMALL(Payments!$Z$6:$Z$505,2),1)*100000,0))&amp;" · "&amp;INDEX(Payments!$B$1:$B$505,ROUND(MOD(SMALL(Payments!$Z$6:$Z$505,2),1)*100000,0)),"")</f>
      </c>
      <c r="J13" s="32"/>
      <c r="K13" s="32"/>
      <c r="L13" s="33">
        <f>IFERROR(INDEX(Payments!$C$1:$C$505,ROUND(MOD(SMALL(Payments!$Z$6:$Z$505,2),1)*100000,0)),"")</f>
      </c>
    </row>
    <row r="14" ht="20" customHeight="1" spans="2:12" x14ac:dyDescent="0.25">
      <c r="B14" s="28">
        <f>IFERROR(INT(SMALL(Checklist!$Z$6:$Z$505,3)),"")</f>
      </c>
      <c r="C14" s="29">
        <f>IFERROR(INDEX(Checklist!$B$1:$B$505,ROUND(MOD(SMALL(Checklist!$Z$6:$Z$505,3),1)*100000,0)),"")</f>
      </c>
      <c r="D14" s="29"/>
      <c r="E14" s="29"/>
      <c r="F14" s="29"/>
      <c r="H14" s="28">
        <f>IFERROR(INT(SMALL(Payments!$Z$6:$Z$505,3)),"")</f>
      </c>
      <c r="I14" s="29">
        <f>IFERROR(INDEX(Payments!$A$1:$A$505,ROUND(MOD(SMALL(Payments!$Z$6:$Z$505,3),1)*100000,0))&amp;" · "&amp;INDEX(Payments!$B$1:$B$505,ROUND(MOD(SMALL(Payments!$Z$6:$Z$505,3),1)*100000,0)),"")</f>
      </c>
      <c r="J14" s="29"/>
      <c r="K14" s="29"/>
      <c r="L14" s="30">
        <f>IFERROR(INDEX(Payments!$C$1:$C$505,ROUND(MOD(SMALL(Payments!$Z$6:$Z$505,3),1)*100000,0)),"")</f>
      </c>
    </row>
    <row r="15" ht="20" customHeight="1" spans="2:12" x14ac:dyDescent="0.25">
      <c r="B15" s="31">
        <f>IFERROR(INT(SMALL(Checklist!$Z$6:$Z$505,4)),"")</f>
      </c>
      <c r="C15" s="32">
        <f>IFERROR(INDEX(Checklist!$B$1:$B$505,ROUND(MOD(SMALL(Checklist!$Z$6:$Z$505,4),1)*100000,0)),"")</f>
      </c>
      <c r="D15" s="32"/>
      <c r="E15" s="32"/>
      <c r="F15" s="32"/>
      <c r="H15" s="31">
        <f>IFERROR(INT(SMALL(Payments!$Z$6:$Z$505,4)),"")</f>
      </c>
      <c r="I15" s="32">
        <f>IFERROR(INDEX(Payments!$A$1:$A$505,ROUND(MOD(SMALL(Payments!$Z$6:$Z$505,4),1)*100000,0))&amp;" · "&amp;INDEX(Payments!$B$1:$B$505,ROUND(MOD(SMALL(Payments!$Z$6:$Z$505,4),1)*100000,0)),"")</f>
      </c>
      <c r="J15" s="32"/>
      <c r="K15" s="32"/>
      <c r="L15" s="33">
        <f>IFERROR(INDEX(Payments!$C$1:$C$505,ROUND(MOD(SMALL(Payments!$Z$6:$Z$505,4),1)*100000,0)),"")</f>
      </c>
    </row>
    <row r="16" ht="20" customHeight="1" spans="2:12" x14ac:dyDescent="0.25">
      <c r="B16" s="28">
        <f>IFERROR(INT(SMALL(Checklist!$Z$6:$Z$505,5)),"")</f>
      </c>
      <c r="C16" s="29">
        <f>IFERROR(INDEX(Checklist!$B$1:$B$505,ROUND(MOD(SMALL(Checklist!$Z$6:$Z$505,5),1)*100000,0)),"")</f>
      </c>
      <c r="D16" s="29"/>
      <c r="E16" s="29"/>
      <c r="F16" s="29"/>
      <c r="H16" s="28">
        <f>IFERROR(INT(SMALL(Payments!$Z$6:$Z$505,5)),"")</f>
      </c>
      <c r="I16" s="29">
        <f>IFERROR(INDEX(Payments!$A$1:$A$505,ROUND(MOD(SMALL(Payments!$Z$6:$Z$505,5),1)*100000,0))&amp;" · "&amp;INDEX(Payments!$B$1:$B$505,ROUND(MOD(SMALL(Payments!$Z$6:$Z$505,5),1)*100000,0)),"")</f>
      </c>
      <c r="J16" s="29"/>
      <c r="K16" s="29"/>
      <c r="L16" s="30">
        <f>IFERROR(INDEX(Payments!$C$1:$C$505,ROUND(MOD(SMALL(Payments!$Z$6:$Z$505,5),1)*100000,0)),"")</f>
      </c>
    </row>
    <row r="17" ht="20" customHeight="1" spans="2:12" x14ac:dyDescent="0.25">
      <c r="B17" s="31">
        <f>IFERROR(INT(SMALL(Checklist!$Z$6:$Z$505,6)),"")</f>
      </c>
      <c r="C17" s="32">
        <f>IFERROR(INDEX(Checklist!$B$1:$B$505,ROUND(MOD(SMALL(Checklist!$Z$6:$Z$505,6),1)*100000,0)),"")</f>
      </c>
      <c r="D17" s="32"/>
      <c r="E17" s="32"/>
      <c r="F17" s="32"/>
      <c r="H17" s="31">
        <f>IFERROR(INT(SMALL(Payments!$Z$6:$Z$505,6)),"")</f>
      </c>
      <c r="I17" s="32">
        <f>IFERROR(INDEX(Payments!$A$1:$A$505,ROUND(MOD(SMALL(Payments!$Z$6:$Z$505,6),1)*100000,0))&amp;" · "&amp;INDEX(Payments!$B$1:$B$505,ROUND(MOD(SMALL(Payments!$Z$6:$Z$505,6),1)*100000,0)),"")</f>
      </c>
      <c r="J17" s="32"/>
      <c r="K17" s="32"/>
      <c r="L17" s="33">
        <f>IFERROR(INDEX(Payments!$C$1:$C$505,ROUND(MOD(SMALL(Payments!$Z$6:$Z$505,6),1)*100000,0)),"")</f>
      </c>
    </row>
    <row r="19" spans="2:8" x14ac:dyDescent="0.25">
      <c r="B19" s="26" t="s">
        <v>69</v>
      </c>
      <c r="H19" s="26" t="s">
        <v>70</v>
      </c>
    </row>
    <row r="20" spans="2:12" x14ac:dyDescent="0.25">
      <c r="B20" s="27" t="s">
        <v>71</v>
      </c>
      <c r="C20" s="27" t="s">
        <v>72</v>
      </c>
      <c r="D20" s="27" t="s">
        <v>66</v>
      </c>
      <c r="E20" s="27" t="s">
        <v>66</v>
      </c>
      <c r="F20" s="27" t="s">
        <v>66</v>
      </c>
      <c r="H20" s="27" t="s">
        <v>66</v>
      </c>
      <c r="I20" s="27" t="s">
        <v>66</v>
      </c>
      <c r="J20" s="27" t="s">
        <v>66</v>
      </c>
      <c r="K20" s="27" t="s">
        <v>66</v>
      </c>
      <c r="L20" s="27" t="s">
        <v>73</v>
      </c>
    </row>
    <row r="21" ht="20" customHeight="1" spans="2:12" x14ac:dyDescent="0.25">
      <c r="B21" s="34">
        <f>IF(COUNT(Suppliers!$Z$6:$Z$505)=0,"Everyone's booked.",IFERROR(INDEX(Suppliers!$A$1:$A$505,SMALL(Suppliers!$Z$6:$Z$505,1)),""))</f>
      </c>
      <c r="C21" s="35">
        <f>IFERROR(IF(INDEX(Suppliers!$B$1:$B$505,SMALL(Suppliers!$Z$6:$Z$505,1))&amp;""="","Not chosen yet",INDEX(Suppliers!$B$1:$B$505,SMALL(Suppliers!$Z$6:$Z$505,1))&amp;" · "&amp;IF(INDEX(Suppliers!$H$1:$H$505,SMALL(Suppliers!$Z$6:$Z$505,1))&amp;""="","no status",INDEX(Suppliers!$H$1:$H$505,SMALL(Suppliers!$Z$6:$Z$505,1)))),"")</f>
      </c>
      <c r="D21" s="35"/>
      <c r="E21" s="35"/>
      <c r="F21" s="35"/>
      <c r="H21" s="36" t="s">
        <v>74</v>
      </c>
      <c r="I21" s="36"/>
      <c r="J21" s="36"/>
      <c r="K21" s="36"/>
      <c r="L21" s="37">
        <f>COUNTIF('Guest list'!$J$6:$J$1505,"Yes")</f>
      </c>
    </row>
    <row r="22" ht="20" customHeight="1" spans="2:12" x14ac:dyDescent="0.25">
      <c r="B22" s="38">
        <f>IFERROR(INDEX(Suppliers!$A$1:$A$505,SMALL(Suppliers!$Z$6:$Z$505,2)),"")</f>
      </c>
      <c r="C22" s="39">
        <f>IFERROR(IF(INDEX(Suppliers!$B$1:$B$505,SMALL(Suppliers!$Z$6:$Z$505,2))&amp;""="","Not chosen yet",INDEX(Suppliers!$B$1:$B$505,SMALL(Suppliers!$Z$6:$Z$505,2))&amp;" · "&amp;IF(INDEX(Suppliers!$H$1:$H$505,SMALL(Suppliers!$Z$6:$Z$505,2))&amp;""="","no status",INDEX(Suppliers!$H$1:$H$505,SMALL(Suppliers!$Z$6:$Z$505,2)))),"")</f>
      </c>
      <c r="D22" s="39"/>
      <c r="E22" s="39"/>
      <c r="F22" s="39"/>
      <c r="H22" s="40" t="s">
        <v>75</v>
      </c>
      <c r="I22" s="40"/>
      <c r="J22" s="40"/>
      <c r="K22" s="40"/>
      <c r="L22" s="41">
        <f>COUNTIF('Guest list'!$J$6:$J$1505,"No")</f>
      </c>
    </row>
    <row r="23" ht="20" customHeight="1" spans="2:12" x14ac:dyDescent="0.25">
      <c r="B23" s="34">
        <f>IFERROR(INDEX(Suppliers!$A$1:$A$505,SMALL(Suppliers!$Z$6:$Z$505,3)),"")</f>
      </c>
      <c r="C23" s="35">
        <f>IFERROR(IF(INDEX(Suppliers!$B$1:$B$505,SMALL(Suppliers!$Z$6:$Z$505,3))&amp;""="","Not chosen yet",INDEX(Suppliers!$B$1:$B$505,SMALL(Suppliers!$Z$6:$Z$505,3))&amp;" · "&amp;IF(INDEX(Suppliers!$H$1:$H$505,SMALL(Suppliers!$Z$6:$Z$505,3))&amp;""="","no status",INDEX(Suppliers!$H$1:$H$505,SMALL(Suppliers!$Z$6:$Z$505,3)))),"")</f>
      </c>
      <c r="D23" s="35"/>
      <c r="E23" s="35"/>
      <c r="F23" s="35"/>
      <c r="H23" s="36" t="s">
        <v>76</v>
      </c>
      <c r="I23" s="36"/>
      <c r="J23" s="36"/>
      <c r="K23" s="36"/>
      <c r="L23" s="37">
        <f>COUNTIF('Guest list'!$J$6:$J$1505,"Waiting")</f>
      </c>
    </row>
    <row r="24" ht="20" customHeight="1" spans="2:12" x14ac:dyDescent="0.25">
      <c r="B24" s="38">
        <f>IFERROR(INDEX(Suppliers!$A$1:$A$505,SMALL(Suppliers!$Z$6:$Z$505,4)),"")</f>
      </c>
      <c r="C24" s="39">
        <f>IFERROR(IF(INDEX(Suppliers!$B$1:$B$505,SMALL(Suppliers!$Z$6:$Z$505,4))&amp;""="","Not chosen yet",INDEX(Suppliers!$B$1:$B$505,SMALL(Suppliers!$Z$6:$Z$505,4))&amp;" · "&amp;IF(INDEX(Suppliers!$H$1:$H$505,SMALL(Suppliers!$Z$6:$Z$505,4))&amp;""="","no status",INDEX(Suppliers!$H$1:$H$505,SMALL(Suppliers!$Z$6:$Z$505,4)))),"")</f>
      </c>
      <c r="D24" s="39"/>
      <c r="E24" s="39"/>
      <c r="F24" s="39"/>
      <c r="H24" s="40" t="s">
        <v>77</v>
      </c>
      <c r="I24" s="40"/>
      <c r="J24" s="40"/>
      <c r="K24" s="40"/>
      <c r="L24" s="41">
        <f>SUM('Guest list'!$M$6:$M$1505)</f>
      </c>
    </row>
    <row r="25" ht="20" customHeight="1" spans="2:12" x14ac:dyDescent="0.25">
      <c r="B25" s="34">
        <f>IFERROR(INDEX(Suppliers!$A$1:$A$505,SMALL(Suppliers!$Z$6:$Z$505,5)),"")</f>
      </c>
      <c r="C25" s="35">
        <f>IFERROR(IF(INDEX(Suppliers!$B$1:$B$505,SMALL(Suppliers!$Z$6:$Z$505,5))&amp;""="","Not chosen yet",INDEX(Suppliers!$B$1:$B$505,SMALL(Suppliers!$Z$6:$Z$505,5))&amp;" · "&amp;IF(INDEX(Suppliers!$H$1:$H$505,SMALL(Suppliers!$Z$6:$Z$505,5))&amp;""="","no status",INDEX(Suppliers!$H$1:$H$505,SMALL(Suppliers!$Z$6:$Z$505,5)))),"")</f>
      </c>
      <c r="D25" s="35"/>
      <c r="E25" s="35"/>
      <c r="F25" s="35"/>
      <c r="H25" s="36" t="s">
        <v>78</v>
      </c>
      <c r="I25" s="36"/>
      <c r="J25" s="36"/>
      <c r="K25" s="36"/>
      <c r="L25" s="37">
        <f>SUM('Guest list'!$M$6:$M$1505)-SUM(Seating!$E$6:$E$505)</f>
      </c>
    </row>
    <row r="26" ht="20" customHeight="1" spans="2:12" x14ac:dyDescent="0.25">
      <c r="B26" s="38">
        <f>IFERROR(INDEX(Suppliers!$A$1:$A$505,SMALL(Suppliers!$Z$6:$Z$505,6)),"")</f>
      </c>
      <c r="C26" s="39">
        <f>IFERROR(IF(INDEX(Suppliers!$B$1:$B$505,SMALL(Suppliers!$Z$6:$Z$505,6))&amp;""="","Not chosen yet",INDEX(Suppliers!$B$1:$B$505,SMALL(Suppliers!$Z$6:$Z$505,6))&amp;" · "&amp;IF(INDEX(Suppliers!$H$1:$H$505,SMALL(Suppliers!$Z$6:$Z$505,6))&amp;""="","no status",INDEX(Suppliers!$H$1:$H$505,SMALL(Suppliers!$Z$6:$Z$505,6)))),"")</f>
      </c>
      <c r="D26" s="39"/>
      <c r="E26" s="39"/>
      <c r="F26" s="39"/>
      <c r="H26" s="40" t="s">
        <v>79</v>
      </c>
      <c r="I26" s="40"/>
      <c r="J26" s="40"/>
      <c r="K26" s="40"/>
      <c r="L26" s="41">
        <f>COUNTA('Gifts &amp; thank-yous'!$A$6:$A$505)-COUNTIF('Gifts &amp; thank-yous'!$E$6:$E$505,"Yes")</f>
      </c>
    </row>
    <row r="28" spans="2:2" x14ac:dyDescent="0.25">
      <c r="B28" s="26" t="s">
        <v>80</v>
      </c>
    </row>
    <row r="29" spans="2:12" x14ac:dyDescent="0.25">
      <c r="B29" s="27" t="s">
        <v>81</v>
      </c>
      <c r="C29" s="27" t="s">
        <v>82</v>
      </c>
      <c r="D29" s="27" t="s">
        <v>66</v>
      </c>
      <c r="E29" s="27" t="s">
        <v>83</v>
      </c>
      <c r="F29" s="27" t="s">
        <v>84</v>
      </c>
      <c r="H29" s="27" t="s">
        <v>85</v>
      </c>
      <c r="I29" s="27" t="s">
        <v>66</v>
      </c>
      <c r="J29" s="27" t="s">
        <v>66</v>
      </c>
      <c r="K29" s="27" t="s">
        <v>66</v>
      </c>
      <c r="L29" s="27" t="s">
        <v>66</v>
      </c>
    </row>
    <row r="30" ht="20" customHeight="1" spans="2:12" x14ac:dyDescent="0.25">
      <c r="B30" s="42" t="s">
        <v>86</v>
      </c>
      <c r="C30" s="43">
        <f>SUMIF(Budget!$A$6:$A$505,B30,Budget!$D$6:$D$505)</f>
      </c>
      <c r="D30" s="44"/>
      <c r="E30" s="43">
        <f>SUMIF(Budget!$A$6:$A$505,B30,Budget!$F$6:$F$505)</f>
      </c>
      <c r="F30" s="43">
        <f>SUMIF(Budget!$A$6:$A$505,B30,Budget!$G$6:$G$505)</f>
      </c>
      <c r="H30" s="45">
        <f>IFERROR(C30/SUM(Budget!$D$6:$D$505),0)</f>
      </c>
      <c r="I30" s="46">
        <f>IFERROR(REPT("█",ROUND(MIN(1,MAX(0,C30/MAX(C$30:C$36)))*20,0))&amp;REPT("░",20-ROUND(MIN(1,MAX(0,C30/MAX(C$30:C$36)))*20,0)),"")</f>
      </c>
      <c r="J30" s="46"/>
      <c r="K30" s="46"/>
      <c r="L30" s="46"/>
    </row>
    <row r="31" ht="20" customHeight="1" spans="2:12" x14ac:dyDescent="0.25">
      <c r="B31" s="47" t="s">
        <v>87</v>
      </c>
      <c r="C31" s="48">
        <f>SUMIF(Budget!$A$6:$A$505,B31,Budget!$D$6:$D$505)</f>
      </c>
      <c r="D31" s="49"/>
      <c r="E31" s="48">
        <f>SUMIF(Budget!$A$6:$A$505,B31,Budget!$F$6:$F$505)</f>
      </c>
      <c r="F31" s="48">
        <f>SUMIF(Budget!$A$6:$A$505,B31,Budget!$G$6:$G$505)</f>
      </c>
      <c r="H31" s="50">
        <f>IFERROR(C31/SUM(Budget!$D$6:$D$505),0)</f>
      </c>
      <c r="I31" s="51">
        <f>IFERROR(REPT("█",ROUND(MIN(1,MAX(0,C31/MAX(C$30:C$36)))*20,0))&amp;REPT("░",20-ROUND(MIN(1,MAX(0,C31/MAX(C$30:C$36)))*20,0)),"")</f>
      </c>
      <c r="J31" s="51"/>
      <c r="K31" s="51"/>
      <c r="L31" s="51"/>
    </row>
    <row r="32" ht="20" customHeight="1" spans="2:12" x14ac:dyDescent="0.25">
      <c r="B32" s="42" t="s">
        <v>88</v>
      </c>
      <c r="C32" s="43">
        <f>SUMIF(Budget!$A$6:$A$505,B32,Budget!$D$6:$D$505)</f>
      </c>
      <c r="D32" s="44"/>
      <c r="E32" s="43">
        <f>SUMIF(Budget!$A$6:$A$505,B32,Budget!$F$6:$F$505)</f>
      </c>
      <c r="F32" s="43">
        <f>SUMIF(Budget!$A$6:$A$505,B32,Budget!$G$6:$G$505)</f>
      </c>
      <c r="H32" s="45">
        <f>IFERROR(C32/SUM(Budget!$D$6:$D$505),0)</f>
      </c>
      <c r="I32" s="46">
        <f>IFERROR(REPT("█",ROUND(MIN(1,MAX(0,C32/MAX(C$30:C$36)))*20,0))&amp;REPT("░",20-ROUND(MIN(1,MAX(0,C32/MAX(C$30:C$36)))*20,0)),"")</f>
      </c>
      <c r="J32" s="46"/>
      <c r="K32" s="46"/>
      <c r="L32" s="46"/>
    </row>
    <row r="33" ht="20" customHeight="1" spans="2:12" x14ac:dyDescent="0.25">
      <c r="B33" s="47" t="s">
        <v>89</v>
      </c>
      <c r="C33" s="48">
        <f>SUMIF(Budget!$A$6:$A$505,B33,Budget!$D$6:$D$505)</f>
      </c>
      <c r="D33" s="49"/>
      <c r="E33" s="48">
        <f>SUMIF(Budget!$A$6:$A$505,B33,Budget!$F$6:$F$505)</f>
      </c>
      <c r="F33" s="48">
        <f>SUMIF(Budget!$A$6:$A$505,B33,Budget!$G$6:$G$505)</f>
      </c>
      <c r="H33" s="50">
        <f>IFERROR(C33/SUM(Budget!$D$6:$D$505),0)</f>
      </c>
      <c r="I33" s="51">
        <f>IFERROR(REPT("█",ROUND(MIN(1,MAX(0,C33/MAX(C$30:C$36)))*20,0))&amp;REPT("░",20-ROUND(MIN(1,MAX(0,C33/MAX(C$30:C$36)))*20,0)),"")</f>
      </c>
      <c r="J33" s="51"/>
      <c r="K33" s="51"/>
      <c r="L33" s="51"/>
    </row>
    <row r="34" ht="20" customHeight="1" spans="2:12" x14ac:dyDescent="0.25">
      <c r="B34" s="42" t="s">
        <v>90</v>
      </c>
      <c r="C34" s="43">
        <f>SUMIF(Budget!$A$6:$A$505,B34,Budget!$D$6:$D$505)</f>
      </c>
      <c r="D34" s="44"/>
      <c r="E34" s="43">
        <f>SUMIF(Budget!$A$6:$A$505,B34,Budget!$F$6:$F$505)</f>
      </c>
      <c r="F34" s="43">
        <f>SUMIF(Budget!$A$6:$A$505,B34,Budget!$G$6:$G$505)</f>
      </c>
      <c r="H34" s="45">
        <f>IFERROR(C34/SUM(Budget!$D$6:$D$505),0)</f>
      </c>
      <c r="I34" s="46">
        <f>IFERROR(REPT("█",ROUND(MIN(1,MAX(0,C34/MAX(C$30:C$36)))*20,0))&amp;REPT("░",20-ROUND(MIN(1,MAX(0,C34/MAX(C$30:C$36)))*20,0)),"")</f>
      </c>
      <c r="J34" s="46"/>
      <c r="K34" s="46"/>
      <c r="L34" s="46"/>
    </row>
    <row r="35" ht="20" customHeight="1" spans="2:12" x14ac:dyDescent="0.25">
      <c r="B35" s="47" t="s">
        <v>43</v>
      </c>
      <c r="C35" s="48">
        <f>SUMIF(Budget!$A$6:$A$505,B35,Budget!$D$6:$D$505)</f>
      </c>
      <c r="D35" s="49"/>
      <c r="E35" s="48">
        <f>SUMIF(Budget!$A$6:$A$505,B35,Budget!$F$6:$F$505)</f>
      </c>
      <c r="F35" s="48">
        <f>SUMIF(Budget!$A$6:$A$505,B35,Budget!$G$6:$G$505)</f>
      </c>
      <c r="H35" s="50">
        <f>IFERROR(C35/SUM(Budget!$D$6:$D$505),0)</f>
      </c>
      <c r="I35" s="51">
        <f>IFERROR(REPT("█",ROUND(MIN(1,MAX(0,C35/MAX(C$30:C$36)))*20,0))&amp;REPT("░",20-ROUND(MIN(1,MAX(0,C35/MAX(C$30:C$36)))*20,0)),"")</f>
      </c>
      <c r="J35" s="51"/>
      <c r="K35" s="51"/>
      <c r="L35" s="51"/>
    </row>
    <row r="36" ht="20" customHeight="1" spans="2:12" x14ac:dyDescent="0.25">
      <c r="B36" s="42" t="s">
        <v>48</v>
      </c>
      <c r="C36" s="43">
        <f>SUMIF(Budget!$A$6:$A$505,B36,Budget!$D$6:$D$505)</f>
      </c>
      <c r="D36" s="44"/>
      <c r="E36" s="43">
        <f>SUMIF(Budget!$A$6:$A$505,B36,Budget!$F$6:$F$505)</f>
      </c>
      <c r="F36" s="43">
        <f>SUMIF(Budget!$A$6:$A$505,B36,Budget!$G$6:$G$505)</f>
      </c>
      <c r="H36" s="45">
        <f>IFERROR(C36/SUM(Budget!$D$6:$D$505),0)</f>
      </c>
      <c r="I36" s="46">
        <f>IFERROR(REPT("█",ROUND(MIN(1,MAX(0,C36/MAX(C$30:C$36)))*20,0))&amp;REPT("░",20-ROUND(MIN(1,MAX(0,C36/MAX(C$30:C$36)))*20,0)),"")</f>
      </c>
      <c r="J36" s="46"/>
      <c r="K36" s="46"/>
      <c r="L36" s="46"/>
    </row>
  </sheetData>
  <sheetProtection sheet="1" algorithmName="SHA-512" hashValue="+604ZZJ4UTzq+gdkKdd0YkV1G7RdUN70jbNnLUuTZAVhfHk9W3vEeYhjOr7rlNUmCG2tBMMCMCkcr2gXEUIjgQ==" saltValue="1YlwBaN43MM40B+YGifNEA==" spinCount="100000"/>
  <mergeCells count="47">
    <mergeCell ref="B4:C4"/>
    <mergeCell ref="E4:F4"/>
    <mergeCell ref="H4:I4"/>
    <mergeCell ref="K4:L4"/>
    <mergeCell ref="B5:C6"/>
    <mergeCell ref="E5:F6"/>
    <mergeCell ref="H5:I6"/>
    <mergeCell ref="K5:L6"/>
    <mergeCell ref="B7:C7"/>
    <mergeCell ref="E7:F7"/>
    <mergeCell ref="H7:I7"/>
    <mergeCell ref="K7:L7"/>
    <mergeCell ref="B8:C8"/>
    <mergeCell ref="E8:F8"/>
    <mergeCell ref="H8:I8"/>
    <mergeCell ref="K8:L8"/>
    <mergeCell ref="C12:F12"/>
    <mergeCell ref="I12:K12"/>
    <mergeCell ref="C13:F13"/>
    <mergeCell ref="I13:K13"/>
    <mergeCell ref="C14:F14"/>
    <mergeCell ref="I14:K14"/>
    <mergeCell ref="C15:F15"/>
    <mergeCell ref="I15:K15"/>
    <mergeCell ref="C16:F16"/>
    <mergeCell ref="I16:K16"/>
    <mergeCell ref="C17:F17"/>
    <mergeCell ref="I17:K17"/>
    <mergeCell ref="C21:F21"/>
    <mergeCell ref="H21:K21"/>
    <mergeCell ref="C22:F22"/>
    <mergeCell ref="H22:K22"/>
    <mergeCell ref="C23:F23"/>
    <mergeCell ref="H23:K23"/>
    <mergeCell ref="C24:F24"/>
    <mergeCell ref="H24:K24"/>
    <mergeCell ref="C25:F25"/>
    <mergeCell ref="H25:K25"/>
    <mergeCell ref="C26:F26"/>
    <mergeCell ref="H26:K26"/>
    <mergeCell ref="I30:L30"/>
    <mergeCell ref="I31:L31"/>
    <mergeCell ref="I32:L32"/>
    <mergeCell ref="I33:L33"/>
    <mergeCell ref="I34:L34"/>
    <mergeCell ref="I35:L35"/>
    <mergeCell ref="I36:L36"/>
  </mergeCells>
  <conditionalFormatting sqref="B12:B17 H12:H17">
    <cfRule type="expression" dxfId="0" priority="1">
      <formula>AND(ISNUMBER(B12),B12&lt;TODAY())</formula>
    </cfRule>
  </conditionalFormatting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Z50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56" customWidth="1"/>
    <col min="3" max="3" width="14" customWidth="1"/>
    <col min="4" max="4" width="17" customWidth="1"/>
    <col min="5" max="5" width="12" customWidth="1"/>
    <col min="6" max="6" width="16" customWidth="1"/>
    <col min="7" max="7" width="36" customWidth="1"/>
    <col min="26" max="26" width="9" hidden="1" customWidth="1"/>
  </cols>
  <sheetData>
    <row r="1" ht="75" customHeight="1" spans="1:7" x14ac:dyDescent="0.25">
      <c r="A1" s="1" t="s">
        <v>8</v>
      </c>
      <c r="B1" s="2"/>
      <c r="C1" s="2"/>
      <c r="D1" s="2"/>
      <c r="E1" s="2"/>
      <c r="F1" s="2"/>
      <c r="G1" s="2"/>
    </row>
    <row r="2" ht="46" customHeight="1" spans="1:7" x14ac:dyDescent="0.25">
      <c r="A2" s="3" t="s">
        <v>91</v>
      </c>
      <c r="B2" s="2"/>
      <c r="C2" s="2"/>
      <c r="D2" s="2"/>
      <c r="E2" s="2"/>
      <c r="F2" s="2"/>
      <c r="G2" s="2"/>
    </row>
    <row r="3" ht="26" customHeight="1" spans="4:7" x14ac:dyDescent="0.25">
      <c r="D3" s="52" t="s">
        <v>92</v>
      </c>
      <c r="E3" s="53">
        <f>COUNTIF(E6:E505,"Done")&amp;" of "&amp;(COUNTA(B6:B505)-COUNTIF(E6:E505,"Not needed"))</f>
      </c>
      <c r="F3" s="52" t="s">
        <v>93</v>
      </c>
      <c r="G3" s="53">
        <f>COUNTIFS(D6:D505,"&lt;"&amp;TODAY(),E6:E505,"&lt;&gt;Done",E6:E505,"&lt;&gt;Not needed")</f>
      </c>
    </row>
    <row r="5" ht="24" customHeight="1" spans="1:7" x14ac:dyDescent="0.25">
      <c r="A5" s="27" t="s">
        <v>94</v>
      </c>
      <c r="B5" s="27" t="s">
        <v>65</v>
      </c>
      <c r="C5" s="27" t="s">
        <v>95</v>
      </c>
      <c r="D5" s="27" t="s">
        <v>64</v>
      </c>
      <c r="E5" s="27" t="s">
        <v>96</v>
      </c>
      <c r="F5" s="27" t="s">
        <v>97</v>
      </c>
      <c r="G5" s="27" t="s">
        <v>98</v>
      </c>
    </row>
    <row r="6" spans="1:26" x14ac:dyDescent="0.25">
      <c r="A6" s="54" t="s">
        <v>99</v>
      </c>
      <c r="B6" s="54" t="s">
        <v>100</v>
      </c>
      <c r="C6" s="54" t="s">
        <v>101</v>
      </c>
      <c r="D6" s="55">
        <v>46066</v>
      </c>
      <c r="E6" s="54" t="s">
        <v>92</v>
      </c>
      <c r="F6" s="54" t="s">
        <v>102</v>
      </c>
      <c r="G6" s="56"/>
      <c r="Z6" s="57">
        <f>IF(OR(B6="",E6="Done",E6="Not needed",NOT(ISNUMBER(D6))),"",D6+ROW()/100000)</f>
      </c>
    </row>
    <row r="7" spans="1:26" x14ac:dyDescent="0.25">
      <c r="A7" s="58" t="s">
        <v>99</v>
      </c>
      <c r="B7" s="58" t="s">
        <v>103</v>
      </c>
      <c r="C7" s="58" t="s">
        <v>104</v>
      </c>
      <c r="D7" s="59">
        <v>46071</v>
      </c>
      <c r="E7" s="58" t="s">
        <v>92</v>
      </c>
      <c r="F7" s="58" t="s">
        <v>105</v>
      </c>
      <c r="G7" s="60"/>
      <c r="Z7" s="57">
        <f>IF(OR(B7="",E7="Done",E7="Not needed",NOT(ISNUMBER(D7))),"",D7+ROW()/100000)</f>
      </c>
    </row>
    <row r="8" spans="1:26" x14ac:dyDescent="0.25">
      <c r="A8" s="54" t="s">
        <v>99</v>
      </c>
      <c r="B8" s="54" t="s">
        <v>106</v>
      </c>
      <c r="C8" s="54" t="s">
        <v>107</v>
      </c>
      <c r="D8" s="55">
        <v>46076</v>
      </c>
      <c r="E8" s="54" t="s">
        <v>92</v>
      </c>
      <c r="F8" s="54" t="s">
        <v>102</v>
      </c>
      <c r="G8" s="56"/>
      <c r="Z8" s="57">
        <f>IF(OR(B8="",E8="Done",E8="Not needed",NOT(ISNUMBER(D8))),"",D8+ROW()/100000)</f>
      </c>
    </row>
    <row r="9" spans="1:26" x14ac:dyDescent="0.25">
      <c r="A9" s="58" t="s">
        <v>99</v>
      </c>
      <c r="B9" s="58" t="s">
        <v>108</v>
      </c>
      <c r="C9" s="58" t="s">
        <v>104</v>
      </c>
      <c r="D9" s="59">
        <v>46081</v>
      </c>
      <c r="E9" s="58" t="s">
        <v>92</v>
      </c>
      <c r="F9" s="58" t="s">
        <v>105</v>
      </c>
      <c r="G9" s="60"/>
      <c r="Z9" s="57">
        <f>IF(OR(B9="",E9="Done",E9="Not needed",NOT(ISNUMBER(D9))),"",D9+ROW()/100000)</f>
      </c>
    </row>
    <row r="10" spans="1:26" x14ac:dyDescent="0.25">
      <c r="A10" s="54" t="s">
        <v>99</v>
      </c>
      <c r="B10" s="54" t="s">
        <v>109</v>
      </c>
      <c r="C10" s="54" t="s">
        <v>13</v>
      </c>
      <c r="D10" s="55">
        <v>46086</v>
      </c>
      <c r="E10" s="54" t="s">
        <v>92</v>
      </c>
      <c r="F10" s="54" t="s">
        <v>102</v>
      </c>
      <c r="G10" s="56"/>
      <c r="Z10" s="57">
        <f>IF(OR(B10="",E10="Done",E10="Not needed",NOT(ISNUMBER(D10))),"",D10+ROW()/100000)</f>
      </c>
    </row>
    <row r="11" spans="1:26" x14ac:dyDescent="0.25">
      <c r="A11" s="58" t="s">
        <v>99</v>
      </c>
      <c r="B11" s="58" t="s">
        <v>110</v>
      </c>
      <c r="C11" s="58" t="s">
        <v>111</v>
      </c>
      <c r="D11" s="59">
        <v>46091</v>
      </c>
      <c r="E11" s="58" t="s">
        <v>92</v>
      </c>
      <c r="F11" s="58" t="s">
        <v>105</v>
      </c>
      <c r="G11" s="60"/>
      <c r="Z11" s="57">
        <f>IF(OR(B11="",E11="Done",E11="Not needed",NOT(ISNUMBER(D11))),"",D11+ROW()/100000)</f>
      </c>
    </row>
    <row r="12" spans="1:26" x14ac:dyDescent="0.25">
      <c r="A12" s="54" t="s">
        <v>99</v>
      </c>
      <c r="B12" s="54" t="s">
        <v>112</v>
      </c>
      <c r="C12" s="54" t="s">
        <v>104</v>
      </c>
      <c r="D12" s="55">
        <v>46096</v>
      </c>
      <c r="E12" s="54" t="s">
        <v>92</v>
      </c>
      <c r="F12" s="54" t="s">
        <v>102</v>
      </c>
      <c r="G12" s="56"/>
      <c r="Z12" s="57">
        <f>IF(OR(B12="",E12="Done",E12="Not needed",NOT(ISNUMBER(D12))),"",D12+ROW()/100000)</f>
      </c>
    </row>
    <row r="13" spans="1:26" x14ac:dyDescent="0.25">
      <c r="A13" s="58" t="s">
        <v>99</v>
      </c>
      <c r="B13" s="58" t="s">
        <v>113</v>
      </c>
      <c r="C13" s="58" t="s">
        <v>111</v>
      </c>
      <c r="D13" s="59">
        <v>46101</v>
      </c>
      <c r="E13" s="58" t="s">
        <v>92</v>
      </c>
      <c r="F13" s="58" t="s">
        <v>105</v>
      </c>
      <c r="G13" s="60"/>
      <c r="Z13" s="57">
        <f>IF(OR(B13="",E13="Done",E13="Not needed",NOT(ISNUMBER(D13))),"",D13+ROW()/100000)</f>
      </c>
    </row>
    <row r="14" spans="1:26" x14ac:dyDescent="0.25">
      <c r="A14" s="54" t="s">
        <v>114</v>
      </c>
      <c r="B14" s="54" t="s">
        <v>115</v>
      </c>
      <c r="C14" s="54" t="s">
        <v>101</v>
      </c>
      <c r="D14" s="55">
        <v>46106</v>
      </c>
      <c r="E14" s="54" t="s">
        <v>92</v>
      </c>
      <c r="F14" s="54" t="s">
        <v>102</v>
      </c>
      <c r="G14" s="56"/>
      <c r="Z14" s="57">
        <f>IF(OR(B14="",E14="Done",E14="Not needed",NOT(ISNUMBER(D14))),"",D14+ROW()/100000)</f>
      </c>
    </row>
    <row r="15" spans="1:26" x14ac:dyDescent="0.25">
      <c r="A15" s="58" t="s">
        <v>114</v>
      </c>
      <c r="B15" s="58" t="s">
        <v>116</v>
      </c>
      <c r="C15" s="58" t="s">
        <v>26</v>
      </c>
      <c r="D15" s="59">
        <v>46126</v>
      </c>
      <c r="E15" s="58" t="s">
        <v>92</v>
      </c>
      <c r="F15" s="58" t="s">
        <v>105</v>
      </c>
      <c r="G15" s="60"/>
      <c r="Z15" s="57">
        <f>IF(OR(B15="",E15="Done",E15="Not needed",NOT(ISNUMBER(D15))),"",D15+ROW()/100000)</f>
      </c>
    </row>
    <row r="16" spans="1:26" x14ac:dyDescent="0.25">
      <c r="A16" s="54" t="s">
        <v>114</v>
      </c>
      <c r="B16" s="54" t="s">
        <v>117</v>
      </c>
      <c r="C16" s="54" t="s">
        <v>26</v>
      </c>
      <c r="D16" s="55">
        <v>46131</v>
      </c>
      <c r="E16" s="54" t="s">
        <v>92</v>
      </c>
      <c r="F16" s="54" t="s">
        <v>102</v>
      </c>
      <c r="G16" s="56"/>
      <c r="Z16" s="57">
        <f>IF(OR(B16="",E16="Done",E16="Not needed",NOT(ISNUMBER(D16))),"",D16+ROW()/100000)</f>
      </c>
    </row>
    <row r="17" spans="1:26" x14ac:dyDescent="0.25">
      <c r="A17" s="58" t="s">
        <v>114</v>
      </c>
      <c r="B17" s="58" t="s">
        <v>118</v>
      </c>
      <c r="C17" s="58" t="s">
        <v>26</v>
      </c>
      <c r="D17" s="59">
        <v>46136</v>
      </c>
      <c r="E17" s="58" t="s">
        <v>92</v>
      </c>
      <c r="F17" s="58" t="s">
        <v>105</v>
      </c>
      <c r="G17" s="60"/>
      <c r="Z17" s="57">
        <f>IF(OR(B17="",E17="Done",E17="Not needed",NOT(ISNUMBER(D17))),"",D17+ROW()/100000)</f>
      </c>
    </row>
    <row r="18" spans="1:26" x14ac:dyDescent="0.25">
      <c r="A18" s="54" t="s">
        <v>114</v>
      </c>
      <c r="B18" s="54" t="s">
        <v>119</v>
      </c>
      <c r="C18" s="54" t="s">
        <v>26</v>
      </c>
      <c r="D18" s="55">
        <v>46141</v>
      </c>
      <c r="E18" s="54" t="s">
        <v>92</v>
      </c>
      <c r="F18" s="54" t="s">
        <v>102</v>
      </c>
      <c r="G18" s="56"/>
      <c r="Z18" s="57">
        <f>IF(OR(B18="",E18="Done",E18="Not needed",NOT(ISNUMBER(D18))),"",D18+ROW()/100000)</f>
      </c>
    </row>
    <row r="19" spans="1:26" x14ac:dyDescent="0.25">
      <c r="A19" s="58" t="s">
        <v>114</v>
      </c>
      <c r="B19" s="58" t="s">
        <v>120</v>
      </c>
      <c r="C19" s="58" t="s">
        <v>73</v>
      </c>
      <c r="D19" s="59">
        <v>46146</v>
      </c>
      <c r="E19" s="58" t="s">
        <v>92</v>
      </c>
      <c r="F19" s="58" t="s">
        <v>105</v>
      </c>
      <c r="G19" s="60"/>
      <c r="Z19" s="57">
        <f>IF(OR(B19="",E19="Done",E19="Not needed",NOT(ISNUMBER(D19))),"",D19+ROW()/100000)</f>
      </c>
    </row>
    <row r="20" spans="1:26" x14ac:dyDescent="0.25">
      <c r="A20" s="54" t="s">
        <v>114</v>
      </c>
      <c r="B20" s="54" t="s">
        <v>121</v>
      </c>
      <c r="C20" s="54" t="s">
        <v>107</v>
      </c>
      <c r="D20" s="55">
        <v>46151</v>
      </c>
      <c r="E20" s="54" t="s">
        <v>92</v>
      </c>
      <c r="F20" s="54" t="s">
        <v>102</v>
      </c>
      <c r="G20" s="56"/>
      <c r="Z20" s="57">
        <f>IF(OR(B20="",E20="Done",E20="Not needed",NOT(ISNUMBER(D20))),"",D20+ROW()/100000)</f>
      </c>
    </row>
    <row r="21" spans="1:26" x14ac:dyDescent="0.25">
      <c r="A21" s="58" t="s">
        <v>114</v>
      </c>
      <c r="B21" s="58" t="s">
        <v>122</v>
      </c>
      <c r="C21" s="58" t="s">
        <v>107</v>
      </c>
      <c r="D21" s="59">
        <v>46156</v>
      </c>
      <c r="E21" s="58" t="s">
        <v>92</v>
      </c>
      <c r="F21" s="58" t="s">
        <v>105</v>
      </c>
      <c r="G21" s="60"/>
      <c r="Z21" s="57">
        <f>IF(OR(B21="",E21="Done",E21="Not needed",NOT(ISNUMBER(D21))),"",D21+ROW()/100000)</f>
      </c>
    </row>
    <row r="22" spans="1:26" x14ac:dyDescent="0.25">
      <c r="A22" s="54" t="s">
        <v>114</v>
      </c>
      <c r="B22" s="54" t="s">
        <v>123</v>
      </c>
      <c r="C22" s="54" t="s">
        <v>124</v>
      </c>
      <c r="D22" s="55">
        <v>46161</v>
      </c>
      <c r="E22" s="54" t="s">
        <v>92</v>
      </c>
      <c r="F22" s="54" t="s">
        <v>102</v>
      </c>
      <c r="G22" s="56"/>
      <c r="Z22" s="57">
        <f>IF(OR(B22="",E22="Done",E22="Not needed",NOT(ISNUMBER(D22))),"",D22+ROW()/100000)</f>
      </c>
    </row>
    <row r="23" spans="1:26" x14ac:dyDescent="0.25">
      <c r="A23" s="58" t="s">
        <v>125</v>
      </c>
      <c r="B23" s="58" t="s">
        <v>126</v>
      </c>
      <c r="C23" s="58" t="s">
        <v>124</v>
      </c>
      <c r="D23" s="59">
        <v>46186</v>
      </c>
      <c r="E23" s="58" t="s">
        <v>92</v>
      </c>
      <c r="F23" s="58" t="s">
        <v>105</v>
      </c>
      <c r="G23" s="60"/>
      <c r="Z23" s="57">
        <f>IF(OR(B23="",E23="Done",E23="Not needed",NOT(ISNUMBER(D23))),"",D23+ROW()/100000)</f>
      </c>
    </row>
    <row r="24" spans="1:26" x14ac:dyDescent="0.25">
      <c r="A24" s="54" t="s">
        <v>125</v>
      </c>
      <c r="B24" s="54" t="s">
        <v>127</v>
      </c>
      <c r="C24" s="54" t="s">
        <v>26</v>
      </c>
      <c r="D24" s="55">
        <v>46196</v>
      </c>
      <c r="E24" s="54" t="s">
        <v>92</v>
      </c>
      <c r="F24" s="54" t="s">
        <v>102</v>
      </c>
      <c r="G24" s="56"/>
      <c r="Z24" s="57">
        <f>IF(OR(B24="",E24="Done",E24="Not needed",NOT(ISNUMBER(D24))),"",D24+ROW()/100000)</f>
      </c>
    </row>
    <row r="25" spans="1:26" x14ac:dyDescent="0.25">
      <c r="A25" s="58" t="s">
        <v>125</v>
      </c>
      <c r="B25" s="58" t="s">
        <v>128</v>
      </c>
      <c r="C25" s="58" t="s">
        <v>124</v>
      </c>
      <c r="D25" s="59">
        <v>46201</v>
      </c>
      <c r="E25" s="58" t="s">
        <v>92</v>
      </c>
      <c r="F25" s="58" t="s">
        <v>105</v>
      </c>
      <c r="G25" s="60"/>
      <c r="Z25" s="57">
        <f>IF(OR(B25="",E25="Done",E25="Not needed",NOT(ISNUMBER(D25))),"",D25+ROW()/100000)</f>
      </c>
    </row>
    <row r="26" spans="1:26" x14ac:dyDescent="0.25">
      <c r="A26" s="54" t="s">
        <v>125</v>
      </c>
      <c r="B26" s="54" t="s">
        <v>129</v>
      </c>
      <c r="C26" s="54" t="s">
        <v>107</v>
      </c>
      <c r="D26" s="55">
        <v>46206</v>
      </c>
      <c r="E26" s="54" t="s">
        <v>92</v>
      </c>
      <c r="F26" s="54" t="s">
        <v>102</v>
      </c>
      <c r="G26" s="56"/>
      <c r="Z26" s="57">
        <f>IF(OR(B26="",E26="Done",E26="Not needed",NOT(ISNUMBER(D26))),"",D26+ROW()/100000)</f>
      </c>
    </row>
    <row r="27" spans="1:26" x14ac:dyDescent="0.25">
      <c r="A27" s="58" t="s">
        <v>125</v>
      </c>
      <c r="B27" s="58" t="s">
        <v>130</v>
      </c>
      <c r="C27" s="58" t="s">
        <v>53</v>
      </c>
      <c r="D27" s="59">
        <v>46211</v>
      </c>
      <c r="E27" s="58" t="s">
        <v>92</v>
      </c>
      <c r="F27" s="58" t="s">
        <v>105</v>
      </c>
      <c r="G27" s="60"/>
      <c r="Z27" s="57">
        <f>IF(OR(B27="",E27="Done",E27="Not needed",NOT(ISNUMBER(D27))),"",D27+ROW()/100000)</f>
      </c>
    </row>
    <row r="28" spans="1:26" x14ac:dyDescent="0.25">
      <c r="A28" s="54" t="s">
        <v>125</v>
      </c>
      <c r="B28" s="54" t="s">
        <v>131</v>
      </c>
      <c r="C28" s="54" t="s">
        <v>26</v>
      </c>
      <c r="D28" s="55">
        <v>46216</v>
      </c>
      <c r="E28" s="54" t="s">
        <v>92</v>
      </c>
      <c r="F28" s="54" t="s">
        <v>102</v>
      </c>
      <c r="G28" s="56"/>
      <c r="Z28" s="57">
        <f>IF(OR(B28="",E28="Done",E28="Not needed",NOT(ISNUMBER(D28))),"",D28+ROW()/100000)</f>
      </c>
    </row>
    <row r="29" spans="1:26" x14ac:dyDescent="0.25">
      <c r="A29" s="58" t="s">
        <v>132</v>
      </c>
      <c r="B29" s="58" t="s">
        <v>133</v>
      </c>
      <c r="C29" s="58" t="s">
        <v>48</v>
      </c>
      <c r="D29" s="59">
        <v>46246</v>
      </c>
      <c r="E29" s="58" t="s">
        <v>92</v>
      </c>
      <c r="F29" s="58" t="s">
        <v>105</v>
      </c>
      <c r="G29" s="60"/>
      <c r="Z29" s="57">
        <f>IF(OR(B29="",E29="Done",E29="Not needed",NOT(ISNUMBER(D29))),"",D29+ROW()/100000)</f>
      </c>
    </row>
    <row r="30" spans="1:26" x14ac:dyDescent="0.25">
      <c r="A30" s="54" t="s">
        <v>132</v>
      </c>
      <c r="B30" s="54" t="s">
        <v>134</v>
      </c>
      <c r="C30" s="54" t="s">
        <v>26</v>
      </c>
      <c r="D30" s="55">
        <v>46251</v>
      </c>
      <c r="E30" s="54" t="s">
        <v>92</v>
      </c>
      <c r="F30" s="54" t="s">
        <v>102</v>
      </c>
      <c r="G30" s="56"/>
      <c r="Z30" s="57">
        <f>IF(OR(B30="",E30="Done",E30="Not needed",NOT(ISNUMBER(D30))),"",D30+ROW()/100000)</f>
      </c>
    </row>
    <row r="31" spans="1:26" x14ac:dyDescent="0.25">
      <c r="A31" s="58" t="s">
        <v>132</v>
      </c>
      <c r="B31" s="58" t="s">
        <v>135</v>
      </c>
      <c r="C31" s="58" t="s">
        <v>136</v>
      </c>
      <c r="D31" s="59">
        <v>46256</v>
      </c>
      <c r="E31" s="58" t="s">
        <v>92</v>
      </c>
      <c r="F31" s="58" t="s">
        <v>105</v>
      </c>
      <c r="G31" s="60"/>
      <c r="Z31" s="57">
        <f>IF(OR(B31="",E31="Done",E31="Not needed",NOT(ISNUMBER(D31))),"",D31+ROW()/100000)</f>
      </c>
    </row>
    <row r="32" spans="1:26" x14ac:dyDescent="0.25">
      <c r="A32" s="54" t="s">
        <v>132</v>
      </c>
      <c r="B32" s="54" t="s">
        <v>137</v>
      </c>
      <c r="C32" s="54" t="s">
        <v>46</v>
      </c>
      <c r="D32" s="55">
        <v>46266</v>
      </c>
      <c r="E32" s="54" t="s">
        <v>92</v>
      </c>
      <c r="F32" s="54" t="s">
        <v>102</v>
      </c>
      <c r="G32" s="56"/>
      <c r="Z32" s="57">
        <f>IF(OR(B32="",E32="Done",E32="Not needed",NOT(ISNUMBER(D32))),"",D32+ROW()/100000)</f>
      </c>
    </row>
    <row r="33" spans="1:26" x14ac:dyDescent="0.25">
      <c r="A33" s="58" t="s">
        <v>132</v>
      </c>
      <c r="B33" s="58" t="s">
        <v>138</v>
      </c>
      <c r="C33" s="58" t="s">
        <v>139</v>
      </c>
      <c r="D33" s="59">
        <v>46271</v>
      </c>
      <c r="E33" s="58" t="s">
        <v>92</v>
      </c>
      <c r="F33" s="58" t="s">
        <v>105</v>
      </c>
      <c r="G33" s="60"/>
      <c r="Z33" s="57">
        <f>IF(OR(B33="",E33="Done",E33="Not needed",NOT(ISNUMBER(D33))),"",D33+ROW()/100000)</f>
      </c>
    </row>
    <row r="34" spans="1:26" x14ac:dyDescent="0.25">
      <c r="A34" s="54" t="s">
        <v>132</v>
      </c>
      <c r="B34" s="54" t="s">
        <v>140</v>
      </c>
      <c r="C34" s="54" t="s">
        <v>104</v>
      </c>
      <c r="D34" s="55">
        <v>46276</v>
      </c>
      <c r="E34" s="54" t="s">
        <v>141</v>
      </c>
      <c r="F34" s="54" t="s">
        <v>102</v>
      </c>
      <c r="G34" s="56"/>
      <c r="Z34" s="57">
        <f>IF(OR(B34="",E34="Done",E34="Not needed",NOT(ISNUMBER(D34))),"",D34+ROW()/100000)</f>
      </c>
    </row>
    <row r="35" spans="1:26" x14ac:dyDescent="0.25">
      <c r="A35" s="58" t="s">
        <v>142</v>
      </c>
      <c r="B35" s="58" t="s">
        <v>143</v>
      </c>
      <c r="C35" s="58" t="s">
        <v>111</v>
      </c>
      <c r="D35" s="61">
        <f>IF(WeddingDate="","",WeddingDate-(160))</f>
      </c>
      <c r="E35" s="58" t="s">
        <v>144</v>
      </c>
      <c r="F35" s="60"/>
      <c r="G35" s="60"/>
      <c r="Z35" s="57">
        <f>IF(OR(B35="",E35="Done",E35="Not needed",NOT(ISNUMBER(D35))),"",D35+ROW()/100000)</f>
      </c>
    </row>
    <row r="36" spans="1:26" x14ac:dyDescent="0.25">
      <c r="A36" s="54" t="s">
        <v>142</v>
      </c>
      <c r="B36" s="54" t="s">
        <v>145</v>
      </c>
      <c r="C36" s="54" t="s">
        <v>124</v>
      </c>
      <c r="D36" s="62">
        <f>IF(WeddingDate="","",WeddingDate-(150))</f>
      </c>
      <c r="E36" s="54" t="s">
        <v>144</v>
      </c>
      <c r="F36" s="56"/>
      <c r="G36" s="56"/>
      <c r="Z36" s="57">
        <f>IF(OR(B36="",E36="Done",E36="Not needed",NOT(ISNUMBER(D36))),"",D36+ROW()/100000)</f>
      </c>
    </row>
    <row r="37" spans="1:26" x14ac:dyDescent="0.25">
      <c r="A37" s="58" t="s">
        <v>142</v>
      </c>
      <c r="B37" s="58" t="s">
        <v>146</v>
      </c>
      <c r="C37" s="58" t="s">
        <v>104</v>
      </c>
      <c r="D37" s="61">
        <f>IF(WeddingDate="","",WeddingDate-(145))</f>
      </c>
      <c r="E37" s="58" t="s">
        <v>144</v>
      </c>
      <c r="F37" s="60"/>
      <c r="G37" s="60"/>
      <c r="Z37" s="57">
        <f>IF(OR(B37="",E37="Done",E37="Not needed",NOT(ISNUMBER(D37))),"",D37+ROW()/100000)</f>
      </c>
    </row>
    <row r="38" spans="1:26" x14ac:dyDescent="0.25">
      <c r="A38" s="54" t="s">
        <v>142</v>
      </c>
      <c r="B38" s="54" t="s">
        <v>147</v>
      </c>
      <c r="C38" s="54" t="s">
        <v>53</v>
      </c>
      <c r="D38" s="62">
        <f>IF(WeddingDate="","",WeddingDate-(140))</f>
      </c>
      <c r="E38" s="54" t="s">
        <v>144</v>
      </c>
      <c r="F38" s="56"/>
      <c r="G38" s="56"/>
      <c r="Z38" s="57">
        <f>IF(OR(B38="",E38="Done",E38="Not needed",NOT(ISNUMBER(D38))),"",D38+ROW()/100000)</f>
      </c>
    </row>
    <row r="39" spans="1:26" x14ac:dyDescent="0.25">
      <c r="A39" s="58" t="s">
        <v>142</v>
      </c>
      <c r="B39" s="58" t="s">
        <v>148</v>
      </c>
      <c r="C39" s="58" t="s">
        <v>124</v>
      </c>
      <c r="D39" s="61">
        <f>IF(WeddingDate="","",WeddingDate-(135))</f>
      </c>
      <c r="E39" s="58" t="s">
        <v>144</v>
      </c>
      <c r="F39" s="60"/>
      <c r="G39" s="60"/>
      <c r="Z39" s="57">
        <f>IF(OR(B39="",E39="Done",E39="Not needed",NOT(ISNUMBER(D39))),"",D39+ROW()/100000)</f>
      </c>
    </row>
    <row r="40" spans="1:26" x14ac:dyDescent="0.25">
      <c r="A40" s="54" t="s">
        <v>149</v>
      </c>
      <c r="B40" s="54" t="s">
        <v>150</v>
      </c>
      <c r="C40" s="54" t="s">
        <v>107</v>
      </c>
      <c r="D40" s="62">
        <f>IF(WeddingDate="","",WeddingDate-(80))</f>
      </c>
      <c r="E40" s="54" t="s">
        <v>144</v>
      </c>
      <c r="F40" s="56"/>
      <c r="G40" s="56"/>
      <c r="Z40" s="57">
        <f>IF(OR(B40="",E40="Done",E40="Not needed",NOT(ISNUMBER(D40))),"",D40+ROW()/100000)</f>
      </c>
    </row>
    <row r="41" spans="1:26" x14ac:dyDescent="0.25">
      <c r="A41" s="58" t="s">
        <v>149</v>
      </c>
      <c r="B41" s="58" t="s">
        <v>151</v>
      </c>
      <c r="C41" s="58" t="s">
        <v>111</v>
      </c>
      <c r="D41" s="61">
        <f>IF(WeddingDate="","",WeddingDate-(75))</f>
      </c>
      <c r="E41" s="58" t="s">
        <v>144</v>
      </c>
      <c r="F41" s="60"/>
      <c r="G41" s="60"/>
      <c r="Z41" s="57">
        <f>IF(OR(B41="",E41="Done",E41="Not needed",NOT(ISNUMBER(D41))),"",D41+ROW()/100000)</f>
      </c>
    </row>
    <row r="42" spans="1:26" x14ac:dyDescent="0.25">
      <c r="A42" s="54" t="s">
        <v>149</v>
      </c>
      <c r="B42" s="54" t="s">
        <v>152</v>
      </c>
      <c r="C42" s="54" t="s">
        <v>111</v>
      </c>
      <c r="D42" s="62">
        <f>IF(WeddingDate="","",WeddingDate-(70))</f>
      </c>
      <c r="E42" s="54" t="s">
        <v>144</v>
      </c>
      <c r="F42" s="56"/>
      <c r="G42" s="56"/>
      <c r="Z42" s="57">
        <f>IF(OR(B42="",E42="Done",E42="Not needed",NOT(ISNUMBER(D42))),"",D42+ROW()/100000)</f>
      </c>
    </row>
    <row r="43" spans="1:26" x14ac:dyDescent="0.25">
      <c r="A43" s="58" t="s">
        <v>149</v>
      </c>
      <c r="B43" s="58" t="s">
        <v>153</v>
      </c>
      <c r="C43" s="58" t="s">
        <v>136</v>
      </c>
      <c r="D43" s="61">
        <f>IF(WeddingDate="","",WeddingDate-(65))</f>
      </c>
      <c r="E43" s="58" t="s">
        <v>144</v>
      </c>
      <c r="F43" s="60"/>
      <c r="G43" s="60"/>
      <c r="Z43" s="57">
        <f>IF(OR(B43="",E43="Done",E43="Not needed",NOT(ISNUMBER(D43))),"",D43+ROW()/100000)</f>
      </c>
    </row>
    <row r="44" spans="1:26" x14ac:dyDescent="0.25">
      <c r="A44" s="54" t="s">
        <v>149</v>
      </c>
      <c r="B44" s="54" t="s">
        <v>154</v>
      </c>
      <c r="C44" s="54" t="s">
        <v>124</v>
      </c>
      <c r="D44" s="62">
        <f>IF(WeddingDate="","",WeddingDate-(60))</f>
      </c>
      <c r="E44" s="54" t="s">
        <v>144</v>
      </c>
      <c r="F44" s="56"/>
      <c r="G44" s="56"/>
      <c r="Z44" s="57">
        <f>IF(OR(B44="",E44="Done",E44="Not needed",NOT(ISNUMBER(D44))),"",D44+ROW()/100000)</f>
      </c>
    </row>
    <row r="45" spans="1:26" x14ac:dyDescent="0.25">
      <c r="A45" s="58" t="s">
        <v>149</v>
      </c>
      <c r="B45" s="58" t="s">
        <v>155</v>
      </c>
      <c r="C45" s="58" t="s">
        <v>139</v>
      </c>
      <c r="D45" s="61">
        <f>IF(WeddingDate="","",WeddingDate-(60))</f>
      </c>
      <c r="E45" s="58" t="s">
        <v>144</v>
      </c>
      <c r="F45" s="60"/>
      <c r="G45" s="60"/>
      <c r="Z45" s="57">
        <f>IF(OR(B45="",E45="Done",E45="Not needed",NOT(ISNUMBER(D45))),"",D45+ROW()/100000)</f>
      </c>
    </row>
    <row r="46" spans="1:26" x14ac:dyDescent="0.25">
      <c r="A46" s="54" t="s">
        <v>149</v>
      </c>
      <c r="B46" s="54" t="s">
        <v>156</v>
      </c>
      <c r="C46" s="54" t="s">
        <v>124</v>
      </c>
      <c r="D46" s="62">
        <f>IF(WeddingDate="","",WeddingDate-(55))</f>
      </c>
      <c r="E46" s="54" t="s">
        <v>144</v>
      </c>
      <c r="F46" s="56"/>
      <c r="G46" s="56"/>
      <c r="Z46" s="57">
        <f>IF(OR(B46="",E46="Done",E46="Not needed",NOT(ISNUMBER(D46))),"",D46+ROW()/100000)</f>
      </c>
    </row>
    <row r="47" spans="1:26" x14ac:dyDescent="0.25">
      <c r="A47" s="58" t="s">
        <v>157</v>
      </c>
      <c r="B47" s="58" t="s">
        <v>158</v>
      </c>
      <c r="C47" s="58" t="s">
        <v>107</v>
      </c>
      <c r="D47" s="61">
        <f>IF(WeddingDate="","",WeddingDate-(35))</f>
      </c>
      <c r="E47" s="58" t="s">
        <v>144</v>
      </c>
      <c r="F47" s="60"/>
      <c r="G47" s="60"/>
      <c r="Z47" s="57">
        <f>IF(OR(B47="",E47="Done",E47="Not needed",NOT(ISNUMBER(D47))),"",D47+ROW()/100000)</f>
      </c>
    </row>
    <row r="48" spans="1:26" x14ac:dyDescent="0.25">
      <c r="A48" s="54" t="s">
        <v>157</v>
      </c>
      <c r="B48" s="54" t="s">
        <v>159</v>
      </c>
      <c r="C48" s="54" t="s">
        <v>136</v>
      </c>
      <c r="D48" s="62">
        <f>IF(WeddingDate="","",WeddingDate-(30))</f>
      </c>
      <c r="E48" s="54" t="s">
        <v>144</v>
      </c>
      <c r="F48" s="56"/>
      <c r="G48" s="56"/>
      <c r="Z48" s="57">
        <f>IF(OR(B48="",E48="Done",E48="Not needed",NOT(ISNUMBER(D48))),"",D48+ROW()/100000)</f>
      </c>
    </row>
    <row r="49" spans="1:26" x14ac:dyDescent="0.25">
      <c r="A49" s="58" t="s">
        <v>157</v>
      </c>
      <c r="B49" s="58" t="s">
        <v>160</v>
      </c>
      <c r="C49" s="58" t="s">
        <v>107</v>
      </c>
      <c r="D49" s="61">
        <f>IF(WeddingDate="","",WeddingDate-(28))</f>
      </c>
      <c r="E49" s="58" t="s">
        <v>144</v>
      </c>
      <c r="F49" s="60"/>
      <c r="G49" s="60"/>
      <c r="Z49" s="57">
        <f>IF(OR(B49="",E49="Done",E49="Not needed",NOT(ISNUMBER(D49))),"",D49+ROW()/100000)</f>
      </c>
    </row>
    <row r="50" spans="1:26" x14ac:dyDescent="0.25">
      <c r="A50" s="54" t="s">
        <v>157</v>
      </c>
      <c r="B50" s="54" t="s">
        <v>161</v>
      </c>
      <c r="C50" s="54" t="s">
        <v>26</v>
      </c>
      <c r="D50" s="62">
        <f>IF(WeddingDate="","",WeddingDate-(25))</f>
      </c>
      <c r="E50" s="54" t="s">
        <v>144</v>
      </c>
      <c r="F50" s="56"/>
      <c r="G50" s="56"/>
      <c r="Z50" s="57">
        <f>IF(OR(B50="",E50="Done",E50="Not needed",NOT(ISNUMBER(D50))),"",D50+ROW()/100000)</f>
      </c>
    </row>
    <row r="51" spans="1:26" x14ac:dyDescent="0.25">
      <c r="A51" s="58" t="s">
        <v>157</v>
      </c>
      <c r="B51" s="58" t="s">
        <v>162</v>
      </c>
      <c r="C51" s="58" t="s">
        <v>111</v>
      </c>
      <c r="D51" s="61">
        <f>IF(WeddingDate="","",WeddingDate-(24))</f>
      </c>
      <c r="E51" s="58" t="s">
        <v>144</v>
      </c>
      <c r="F51" s="60"/>
      <c r="G51" s="60"/>
      <c r="Z51" s="57">
        <f>IF(OR(B51="",E51="Done",E51="Not needed",NOT(ISNUMBER(D51))),"",D51+ROW()/100000)</f>
      </c>
    </row>
    <row r="52" spans="1:26" x14ac:dyDescent="0.25">
      <c r="A52" s="54" t="s">
        <v>157</v>
      </c>
      <c r="B52" s="54" t="s">
        <v>163</v>
      </c>
      <c r="C52" s="54" t="s">
        <v>124</v>
      </c>
      <c r="D52" s="62">
        <f>IF(WeddingDate="","",WeddingDate-(22))</f>
      </c>
      <c r="E52" s="54" t="s">
        <v>144</v>
      </c>
      <c r="F52" s="56"/>
      <c r="G52" s="56"/>
      <c r="Z52" s="57">
        <f>IF(OR(B52="",E52="Done",E52="Not needed",NOT(ISNUMBER(D52))),"",D52+ROW()/100000)</f>
      </c>
    </row>
    <row r="53" spans="1:26" x14ac:dyDescent="0.25">
      <c r="A53" s="58" t="s">
        <v>157</v>
      </c>
      <c r="B53" s="58" t="s">
        <v>164</v>
      </c>
      <c r="C53" s="58" t="s">
        <v>48</v>
      </c>
      <c r="D53" s="61">
        <f>IF(WeddingDate="","",WeddingDate-(20))</f>
      </c>
      <c r="E53" s="58" t="s">
        <v>144</v>
      </c>
      <c r="F53" s="60"/>
      <c r="G53" s="60"/>
      <c r="Z53" s="57">
        <f>IF(OR(B53="",E53="Done",E53="Not needed",NOT(ISNUMBER(D53))),"",D53+ROW()/100000)</f>
      </c>
    </row>
    <row r="54" spans="1:26" x14ac:dyDescent="0.25">
      <c r="A54" s="54" t="s">
        <v>157</v>
      </c>
      <c r="B54" s="54" t="s">
        <v>165</v>
      </c>
      <c r="C54" s="54" t="s">
        <v>73</v>
      </c>
      <c r="D54" s="62">
        <f>IF(WeddingDate="","",WeddingDate-(18))</f>
      </c>
      <c r="E54" s="54" t="s">
        <v>144</v>
      </c>
      <c r="F54" s="56"/>
      <c r="G54" s="56"/>
      <c r="Z54" s="57">
        <f>IF(OR(B54="",E54="Done",E54="Not needed",NOT(ISNUMBER(D54))),"",D54+ROW()/100000)</f>
      </c>
    </row>
    <row r="55" spans="1:26" x14ac:dyDescent="0.25">
      <c r="A55" s="58" t="s">
        <v>166</v>
      </c>
      <c r="B55" s="58" t="s">
        <v>167</v>
      </c>
      <c r="C55" s="58" t="s">
        <v>101</v>
      </c>
      <c r="D55" s="61">
        <f>IF(WeddingDate="","",WeddingDate-(14))</f>
      </c>
      <c r="E55" s="58" t="s">
        <v>144</v>
      </c>
      <c r="F55" s="60"/>
      <c r="G55" s="60"/>
      <c r="Z55" s="57">
        <f>IF(OR(B55="",E55="Done",E55="Not needed",NOT(ISNUMBER(D55))),"",D55+ROW()/100000)</f>
      </c>
    </row>
    <row r="56" spans="1:26" x14ac:dyDescent="0.25">
      <c r="A56" s="54" t="s">
        <v>166</v>
      </c>
      <c r="B56" s="54" t="s">
        <v>168</v>
      </c>
      <c r="C56" s="54" t="s">
        <v>169</v>
      </c>
      <c r="D56" s="55">
        <v>46452</v>
      </c>
      <c r="E56" s="54" t="s">
        <v>144</v>
      </c>
      <c r="F56" s="54" t="s">
        <v>105</v>
      </c>
      <c r="G56" s="56"/>
      <c r="Z56" s="57">
        <f>IF(OR(B56="",E56="Done",E56="Not needed",NOT(ISNUMBER(D56))),"",D56+ROW()/100000)</f>
      </c>
    </row>
    <row r="57" spans="1:26" x14ac:dyDescent="0.25">
      <c r="A57" s="58" t="s">
        <v>166</v>
      </c>
      <c r="B57" s="58" t="s">
        <v>170</v>
      </c>
      <c r="C57" s="58" t="s">
        <v>73</v>
      </c>
      <c r="D57" s="61">
        <f>IF(WeddingDate="","",WeddingDate-(13))</f>
      </c>
      <c r="E57" s="58" t="s">
        <v>144</v>
      </c>
      <c r="F57" s="60"/>
      <c r="G57" s="60"/>
      <c r="Z57" s="57">
        <f>IF(OR(B57="",E57="Done",E57="Not needed",NOT(ISNUMBER(D57))),"",D57+ROW()/100000)</f>
      </c>
    </row>
    <row r="58" spans="1:26" x14ac:dyDescent="0.25">
      <c r="A58" s="54" t="s">
        <v>166</v>
      </c>
      <c r="B58" s="54" t="s">
        <v>171</v>
      </c>
      <c r="C58" s="54" t="s">
        <v>26</v>
      </c>
      <c r="D58" s="62">
        <f>IF(WeddingDate="","",WeddingDate-(12))</f>
      </c>
      <c r="E58" s="54" t="s">
        <v>144</v>
      </c>
      <c r="F58" s="56"/>
      <c r="G58" s="56"/>
      <c r="Z58" s="57">
        <f>IF(OR(B58="",E58="Done",E58="Not needed",NOT(ISNUMBER(D58))),"",D58+ROW()/100000)</f>
      </c>
    </row>
    <row r="59" spans="1:26" x14ac:dyDescent="0.25">
      <c r="A59" s="58" t="s">
        <v>166</v>
      </c>
      <c r="B59" s="58" t="s">
        <v>172</v>
      </c>
      <c r="C59" s="58" t="s">
        <v>124</v>
      </c>
      <c r="D59" s="61">
        <f>IF(WeddingDate="","",WeddingDate-(10))</f>
      </c>
      <c r="E59" s="58" t="s">
        <v>144</v>
      </c>
      <c r="F59" s="60"/>
      <c r="G59" s="60"/>
      <c r="Z59" s="57">
        <f>IF(OR(B59="",E59="Done",E59="Not needed",NOT(ISNUMBER(D59))),"",D59+ROW()/100000)</f>
      </c>
    </row>
    <row r="60" spans="1:26" x14ac:dyDescent="0.25">
      <c r="A60" s="54" t="s">
        <v>166</v>
      </c>
      <c r="B60" s="54" t="s">
        <v>173</v>
      </c>
      <c r="C60" s="54" t="s">
        <v>53</v>
      </c>
      <c r="D60" s="62">
        <f>IF(WeddingDate="","",WeddingDate-(9))</f>
      </c>
      <c r="E60" s="54" t="s">
        <v>144</v>
      </c>
      <c r="F60" s="56"/>
      <c r="G60" s="56"/>
      <c r="Z60" s="57">
        <f>IF(OR(B60="",E60="Done",E60="Not needed",NOT(ISNUMBER(D60))),"",D60+ROW()/100000)</f>
      </c>
    </row>
    <row r="61" spans="1:26" x14ac:dyDescent="0.25">
      <c r="A61" s="58" t="s">
        <v>174</v>
      </c>
      <c r="B61" s="58" t="s">
        <v>175</v>
      </c>
      <c r="C61" s="58" t="s">
        <v>46</v>
      </c>
      <c r="D61" s="61">
        <f>IF(WeddingDate="","",WeddingDate-(6))</f>
      </c>
      <c r="E61" s="58" t="s">
        <v>144</v>
      </c>
      <c r="F61" s="60"/>
      <c r="G61" s="60"/>
      <c r="Z61" s="57">
        <f>IF(OR(B61="",E61="Done",E61="Not needed",NOT(ISNUMBER(D61))),"",D61+ROW()/100000)</f>
      </c>
    </row>
    <row r="62" spans="1:26" x14ac:dyDescent="0.25">
      <c r="A62" s="54" t="s">
        <v>174</v>
      </c>
      <c r="B62" s="54" t="s">
        <v>176</v>
      </c>
      <c r="C62" s="54" t="s">
        <v>101</v>
      </c>
      <c r="D62" s="62">
        <f>IF(WeddingDate="","",WeddingDate-(5))</f>
      </c>
      <c r="E62" s="54" t="s">
        <v>144</v>
      </c>
      <c r="F62" s="56"/>
      <c r="G62" s="56"/>
      <c r="Z62" s="57">
        <f>IF(OR(B62="",E62="Done",E62="Not needed",NOT(ISNUMBER(D62))),"",D62+ROW()/100000)</f>
      </c>
    </row>
    <row r="63" spans="1:26" x14ac:dyDescent="0.25">
      <c r="A63" s="58" t="s">
        <v>174</v>
      </c>
      <c r="B63" s="58" t="s">
        <v>177</v>
      </c>
      <c r="C63" s="58" t="s">
        <v>104</v>
      </c>
      <c r="D63" s="61">
        <f>IF(WeddingDate="","",WeddingDate-(4))</f>
      </c>
      <c r="E63" s="58" t="s">
        <v>144</v>
      </c>
      <c r="F63" s="60"/>
      <c r="G63" s="60"/>
      <c r="Z63" s="57">
        <f>IF(OR(B63="",E63="Done",E63="Not needed",NOT(ISNUMBER(D63))),"",D63+ROW()/100000)</f>
      </c>
    </row>
    <row r="64" spans="1:26" x14ac:dyDescent="0.25">
      <c r="A64" s="54" t="s">
        <v>174</v>
      </c>
      <c r="B64" s="54" t="s">
        <v>178</v>
      </c>
      <c r="C64" s="54" t="s">
        <v>73</v>
      </c>
      <c r="D64" s="62">
        <f>IF(WeddingDate="","",WeddingDate-(3))</f>
      </c>
      <c r="E64" s="54" t="s">
        <v>144</v>
      </c>
      <c r="F64" s="56"/>
      <c r="G64" s="56"/>
      <c r="Z64" s="57">
        <f>IF(OR(B64="",E64="Done",E64="Not needed",NOT(ISNUMBER(D64))),"",D64+ROW()/100000)</f>
      </c>
    </row>
    <row r="65" spans="1:26" x14ac:dyDescent="0.25">
      <c r="A65" s="58" t="s">
        <v>174</v>
      </c>
      <c r="B65" s="58" t="s">
        <v>179</v>
      </c>
      <c r="C65" s="58" t="s">
        <v>111</v>
      </c>
      <c r="D65" s="61">
        <f>IF(WeddingDate="","",WeddingDate-(2))</f>
      </c>
      <c r="E65" s="58" t="s">
        <v>144</v>
      </c>
      <c r="F65" s="60"/>
      <c r="G65" s="60"/>
      <c r="Z65" s="57">
        <f>IF(OR(B65="",E65="Done",E65="Not needed",NOT(ISNUMBER(D65))),"",D65+ROW()/100000)</f>
      </c>
    </row>
    <row r="66" spans="1:26" x14ac:dyDescent="0.25">
      <c r="A66" s="54" t="s">
        <v>180</v>
      </c>
      <c r="B66" s="54" t="s">
        <v>181</v>
      </c>
      <c r="C66" s="54" t="s">
        <v>104</v>
      </c>
      <c r="D66" s="62">
        <f>IF(WeddingDate="","",WeddingDate-(1))</f>
      </c>
      <c r="E66" s="54" t="s">
        <v>144</v>
      </c>
      <c r="F66" s="56"/>
      <c r="G66" s="56"/>
      <c r="Z66" s="57">
        <f>IF(OR(B66="",E66="Done",E66="Not needed",NOT(ISNUMBER(D66))),"",D66+ROW()/100000)</f>
      </c>
    </row>
    <row r="67" spans="1:26" x14ac:dyDescent="0.25">
      <c r="A67" s="58" t="s">
        <v>180</v>
      </c>
      <c r="B67" s="58" t="s">
        <v>182</v>
      </c>
      <c r="C67" s="58" t="s">
        <v>104</v>
      </c>
      <c r="D67" s="61">
        <f>IF(WeddingDate="","",WeddingDate-(1))</f>
      </c>
      <c r="E67" s="58" t="s">
        <v>144</v>
      </c>
      <c r="F67" s="60"/>
      <c r="G67" s="60"/>
      <c r="Z67" s="57">
        <f>IF(OR(B67="",E67="Done",E67="Not needed",NOT(ISNUMBER(D67))),"",D67+ROW()/100000)</f>
      </c>
    </row>
    <row r="68" spans="1:26" x14ac:dyDescent="0.25">
      <c r="A68" s="54" t="s">
        <v>180</v>
      </c>
      <c r="B68" s="54" t="s">
        <v>183</v>
      </c>
      <c r="C68" s="54" t="s">
        <v>104</v>
      </c>
      <c r="D68" s="62">
        <f>IF(WeddingDate="","",WeddingDate-(1))</f>
      </c>
      <c r="E68" s="54" t="s">
        <v>144</v>
      </c>
      <c r="F68" s="56"/>
      <c r="G68" s="56"/>
      <c r="Z68" s="57">
        <f>IF(OR(B68="",E68="Done",E68="Not needed",NOT(ISNUMBER(D68))),"",D68+ROW()/100000)</f>
      </c>
    </row>
    <row r="69" spans="1:26" x14ac:dyDescent="0.25">
      <c r="A69" s="58" t="s">
        <v>184</v>
      </c>
      <c r="B69" s="58" t="s">
        <v>185</v>
      </c>
      <c r="C69" s="58" t="s">
        <v>104</v>
      </c>
      <c r="D69" s="61">
        <f>IF(WeddingDate="","",WeddingDate-(0))</f>
      </c>
      <c r="E69" s="58" t="s">
        <v>144</v>
      </c>
      <c r="F69" s="60"/>
      <c r="G69" s="60"/>
      <c r="Z69" s="57">
        <f>IF(OR(B69="",E69="Done",E69="Not needed",NOT(ISNUMBER(D69))),"",D69+ROW()/100000)</f>
      </c>
    </row>
    <row r="70" spans="1:26" x14ac:dyDescent="0.25">
      <c r="A70" s="54" t="s">
        <v>184</v>
      </c>
      <c r="B70" s="54" t="s">
        <v>186</v>
      </c>
      <c r="C70" s="54" t="s">
        <v>104</v>
      </c>
      <c r="D70" s="62">
        <f>IF(WeddingDate="","",WeddingDate-(0))</f>
      </c>
      <c r="E70" s="54" t="s">
        <v>144</v>
      </c>
      <c r="F70" s="56"/>
      <c r="G70" s="56"/>
      <c r="Z70" s="57">
        <f>IF(OR(B70="",E70="Done",E70="Not needed",NOT(ISNUMBER(D70))),"",D70+ROW()/100000)</f>
      </c>
    </row>
    <row r="71" spans="1:26" x14ac:dyDescent="0.25">
      <c r="A71" s="58" t="s">
        <v>187</v>
      </c>
      <c r="B71" s="58" t="s">
        <v>188</v>
      </c>
      <c r="C71" s="58" t="s">
        <v>46</v>
      </c>
      <c r="D71" s="61">
        <f>IF(WeddingDate="","",WeddingDate-(-2))</f>
      </c>
      <c r="E71" s="58" t="s">
        <v>144</v>
      </c>
      <c r="F71" s="60"/>
      <c r="G71" s="60"/>
      <c r="Z71" s="57">
        <f>IF(OR(B71="",E71="Done",E71="Not needed",NOT(ISNUMBER(D71))),"",D71+ROW()/100000)</f>
      </c>
    </row>
    <row r="72" spans="1:26" x14ac:dyDescent="0.25">
      <c r="A72" s="54" t="s">
        <v>187</v>
      </c>
      <c r="B72" s="54" t="s">
        <v>189</v>
      </c>
      <c r="C72" s="54" t="s">
        <v>190</v>
      </c>
      <c r="D72" s="62">
        <f>IF(WeddingDate="","",WeddingDate-(-14))</f>
      </c>
      <c r="E72" s="54" t="s">
        <v>144</v>
      </c>
      <c r="F72" s="56"/>
      <c r="G72" s="56"/>
      <c r="Z72" s="57">
        <f>IF(OR(B72="",E72="Done",E72="Not needed",NOT(ISNUMBER(D72))),"",D72+ROW()/100000)</f>
      </c>
    </row>
    <row r="73" spans="1:26" x14ac:dyDescent="0.25">
      <c r="A73" s="58" t="s">
        <v>187</v>
      </c>
      <c r="B73" s="58" t="s">
        <v>191</v>
      </c>
      <c r="C73" s="58" t="s">
        <v>124</v>
      </c>
      <c r="D73" s="61">
        <f>IF(WeddingDate="","",WeddingDate-(-14))</f>
      </c>
      <c r="E73" s="58" t="s">
        <v>144</v>
      </c>
      <c r="F73" s="60"/>
      <c r="G73" s="60"/>
      <c r="Z73" s="57">
        <f>IF(OR(B73="",E73="Done",E73="Not needed",NOT(ISNUMBER(D73))),"",D73+ROW()/100000)</f>
      </c>
    </row>
    <row r="74" spans="1:26" x14ac:dyDescent="0.25">
      <c r="A74" s="54" t="s">
        <v>187</v>
      </c>
      <c r="B74" s="54" t="s">
        <v>192</v>
      </c>
      <c r="C74" s="54" t="s">
        <v>26</v>
      </c>
      <c r="D74" s="62">
        <f>IF(WeddingDate="","",WeddingDate-(-21))</f>
      </c>
      <c r="E74" s="54" t="s">
        <v>144</v>
      </c>
      <c r="F74" s="56"/>
      <c r="G74" s="56"/>
      <c r="Z74" s="57">
        <f>IF(OR(B74="",E74="Done",E74="Not needed",NOT(ISNUMBER(D74))),"",D74+ROW()/100000)</f>
      </c>
    </row>
    <row r="75" spans="1:26" x14ac:dyDescent="0.25">
      <c r="A75" s="58" t="s">
        <v>187</v>
      </c>
      <c r="B75" s="58" t="s">
        <v>193</v>
      </c>
      <c r="C75" s="58" t="s">
        <v>139</v>
      </c>
      <c r="D75" s="61">
        <f>IF(WeddingDate="","",WeddingDate-(-30))</f>
      </c>
      <c r="E75" s="58" t="s">
        <v>144</v>
      </c>
      <c r="F75" s="60"/>
      <c r="G75" s="60"/>
      <c r="Z75" s="57">
        <f>IF(OR(B75="",E75="Done",E75="Not needed",NOT(ISNUMBER(D75))),"",D75+ROW()/100000)</f>
      </c>
    </row>
    <row r="76" spans="1:26" x14ac:dyDescent="0.25">
      <c r="A76" s="54" t="s">
        <v>187</v>
      </c>
      <c r="B76" s="54" t="s">
        <v>194</v>
      </c>
      <c r="C76" s="54" t="s">
        <v>111</v>
      </c>
      <c r="D76" s="62">
        <f>IF(WeddingDate="","",WeddingDate-(-60))</f>
      </c>
      <c r="E76" s="54" t="s">
        <v>144</v>
      </c>
      <c r="F76" s="56"/>
      <c r="G76" s="56"/>
      <c r="Z76" s="57">
        <f>IF(OR(B76="",E76="Done",E76="Not needed",NOT(ISNUMBER(D76))),"",D76+ROW()/100000)</f>
      </c>
    </row>
    <row r="77" spans="1:26" x14ac:dyDescent="0.25">
      <c r="A77" s="60"/>
      <c r="B77" s="60"/>
      <c r="C77" s="60"/>
      <c r="D77" s="63"/>
      <c r="E77" s="60"/>
      <c r="F77" s="60"/>
      <c r="G77" s="60"/>
      <c r="Z77" s="57">
        <f>IF(OR(B77="",E77="Done",E77="Not needed",NOT(ISNUMBER(D77))),"",D77+ROW()/100000)</f>
      </c>
    </row>
    <row r="78" spans="1:26" x14ac:dyDescent="0.25">
      <c r="A78" s="56"/>
      <c r="B78" s="56"/>
      <c r="C78" s="56"/>
      <c r="D78" s="64"/>
      <c r="E78" s="56"/>
      <c r="F78" s="56"/>
      <c r="G78" s="56"/>
      <c r="Z78" s="57">
        <f>IF(OR(B78="",E78="Done",E78="Not needed",NOT(ISNUMBER(D78))),"",D78+ROW()/100000)</f>
      </c>
    </row>
    <row r="79" spans="1:26" x14ac:dyDescent="0.25">
      <c r="A79" s="60"/>
      <c r="B79" s="60"/>
      <c r="C79" s="60"/>
      <c r="D79" s="63"/>
      <c r="E79" s="60"/>
      <c r="F79" s="60"/>
      <c r="G79" s="60"/>
      <c r="Z79" s="57">
        <f>IF(OR(B79="",E79="Done",E79="Not needed",NOT(ISNUMBER(D79))),"",D79+ROW()/100000)</f>
      </c>
    </row>
    <row r="80" spans="1:26" x14ac:dyDescent="0.25">
      <c r="A80" s="56"/>
      <c r="B80" s="56"/>
      <c r="C80" s="56"/>
      <c r="D80" s="64"/>
      <c r="E80" s="56"/>
      <c r="F80" s="56"/>
      <c r="G80" s="56"/>
      <c r="Z80" s="57">
        <f>IF(OR(B80="",E80="Done",E80="Not needed",NOT(ISNUMBER(D80))),"",D80+ROW()/100000)</f>
      </c>
    </row>
    <row r="81" spans="1:26" x14ac:dyDescent="0.25">
      <c r="A81" s="60"/>
      <c r="B81" s="60"/>
      <c r="C81" s="60"/>
      <c r="D81" s="63"/>
      <c r="E81" s="60"/>
      <c r="F81" s="60"/>
      <c r="G81" s="60"/>
      <c r="Z81" s="57">
        <f>IF(OR(B81="",E81="Done",E81="Not needed",NOT(ISNUMBER(D81))),"",D81+ROW()/100000)</f>
      </c>
    </row>
    <row r="82" spans="1:26" x14ac:dyDescent="0.25">
      <c r="A82" s="56"/>
      <c r="B82" s="56"/>
      <c r="C82" s="56"/>
      <c r="D82" s="64"/>
      <c r="E82" s="56"/>
      <c r="F82" s="56"/>
      <c r="G82" s="56"/>
      <c r="Z82" s="57">
        <f>IF(OR(B82="",E82="Done",E82="Not needed",NOT(ISNUMBER(D82))),"",D82+ROW()/100000)</f>
      </c>
    </row>
    <row r="83" spans="1:26" x14ac:dyDescent="0.25">
      <c r="A83" s="60"/>
      <c r="B83" s="60"/>
      <c r="C83" s="60"/>
      <c r="D83" s="63"/>
      <c r="E83" s="60"/>
      <c r="F83" s="60"/>
      <c r="G83" s="60"/>
      <c r="Z83" s="57">
        <f>IF(OR(B83="",E83="Done",E83="Not needed",NOT(ISNUMBER(D83))),"",D83+ROW()/100000)</f>
      </c>
    </row>
    <row r="84" spans="1:26" x14ac:dyDescent="0.25">
      <c r="A84" s="56"/>
      <c r="B84" s="56"/>
      <c r="C84" s="56"/>
      <c r="D84" s="64"/>
      <c r="E84" s="56"/>
      <c r="F84" s="56"/>
      <c r="G84" s="56"/>
      <c r="Z84" s="57">
        <f>IF(OR(B84="",E84="Done",E84="Not needed",NOT(ISNUMBER(D84))),"",D84+ROW()/100000)</f>
      </c>
    </row>
    <row r="85" spans="1:26" x14ac:dyDescent="0.25">
      <c r="A85" s="60"/>
      <c r="B85" s="60"/>
      <c r="C85" s="60"/>
      <c r="D85" s="63"/>
      <c r="E85" s="60"/>
      <c r="F85" s="60"/>
      <c r="G85" s="60"/>
      <c r="Z85" s="57">
        <f>IF(OR(B85="",E85="Done",E85="Not needed",NOT(ISNUMBER(D85))),"",D85+ROW()/100000)</f>
      </c>
    </row>
    <row r="86" spans="1:26" x14ac:dyDescent="0.25">
      <c r="A86" s="56"/>
      <c r="B86" s="56"/>
      <c r="C86" s="56"/>
      <c r="D86" s="64"/>
      <c r="E86" s="56"/>
      <c r="F86" s="56"/>
      <c r="G86" s="56"/>
      <c r="Z86" s="57">
        <f>IF(OR(B86="",E86="Done",E86="Not needed",NOT(ISNUMBER(D86))),"",D86+ROW()/100000)</f>
      </c>
    </row>
    <row r="87" spans="1:26" x14ac:dyDescent="0.25">
      <c r="A87" s="60"/>
      <c r="B87" s="60"/>
      <c r="C87" s="60"/>
      <c r="D87" s="63"/>
      <c r="E87" s="60"/>
      <c r="F87" s="60"/>
      <c r="G87" s="60"/>
      <c r="Z87" s="57">
        <f>IF(OR(B87="",E87="Done",E87="Not needed",NOT(ISNUMBER(D87))),"",D87+ROW()/100000)</f>
      </c>
    </row>
    <row r="88" spans="1:26" x14ac:dyDescent="0.25">
      <c r="A88" s="56"/>
      <c r="B88" s="56"/>
      <c r="C88" s="56"/>
      <c r="D88" s="64"/>
      <c r="E88" s="56"/>
      <c r="F88" s="56"/>
      <c r="G88" s="56"/>
      <c r="Z88" s="57">
        <f>IF(OR(B88="",E88="Done",E88="Not needed",NOT(ISNUMBER(D88))),"",D88+ROW()/100000)</f>
      </c>
    </row>
    <row r="89" spans="1:26" x14ac:dyDescent="0.25">
      <c r="A89" s="60"/>
      <c r="B89" s="60"/>
      <c r="C89" s="60"/>
      <c r="D89" s="63"/>
      <c r="E89" s="60"/>
      <c r="F89" s="60"/>
      <c r="G89" s="60"/>
      <c r="Z89" s="57">
        <f>IF(OR(B89="",E89="Done",E89="Not needed",NOT(ISNUMBER(D89))),"",D89+ROW()/100000)</f>
      </c>
    </row>
    <row r="90" spans="1:26" x14ac:dyDescent="0.25">
      <c r="A90" s="56"/>
      <c r="B90" s="56"/>
      <c r="C90" s="56"/>
      <c r="D90" s="64"/>
      <c r="E90" s="56"/>
      <c r="F90" s="56"/>
      <c r="G90" s="56"/>
      <c r="Z90" s="57">
        <f>IF(OR(B90="",E90="Done",E90="Not needed",NOT(ISNUMBER(D90))),"",D90+ROW()/100000)</f>
      </c>
    </row>
    <row r="91" spans="1:26" x14ac:dyDescent="0.25">
      <c r="A91" s="60"/>
      <c r="B91" s="60"/>
      <c r="C91" s="60"/>
      <c r="D91" s="63"/>
      <c r="E91" s="60"/>
      <c r="F91" s="60"/>
      <c r="G91" s="60"/>
      <c r="Z91" s="57">
        <f>IF(OR(B91="",E91="Done",E91="Not needed",NOT(ISNUMBER(D91))),"",D91+ROW()/100000)</f>
      </c>
    </row>
    <row r="92" spans="1:26" x14ac:dyDescent="0.25">
      <c r="A92" s="56"/>
      <c r="B92" s="56"/>
      <c r="C92" s="56"/>
      <c r="D92" s="64"/>
      <c r="E92" s="56"/>
      <c r="F92" s="56"/>
      <c r="G92" s="56"/>
      <c r="Z92" s="57">
        <f>IF(OR(B92="",E92="Done",E92="Not needed",NOT(ISNUMBER(D92))),"",D92+ROW()/100000)</f>
      </c>
    </row>
    <row r="93" spans="1:26" x14ac:dyDescent="0.25">
      <c r="A93" s="60"/>
      <c r="B93" s="60"/>
      <c r="C93" s="60"/>
      <c r="D93" s="63"/>
      <c r="E93" s="60"/>
      <c r="F93" s="60"/>
      <c r="G93" s="60"/>
      <c r="Z93" s="57">
        <f>IF(OR(B93="",E93="Done",E93="Not needed",NOT(ISNUMBER(D93))),"",D93+ROW()/100000)</f>
      </c>
    </row>
    <row r="94" spans="1:26" x14ac:dyDescent="0.25">
      <c r="A94" s="56"/>
      <c r="B94" s="56"/>
      <c r="C94" s="56"/>
      <c r="D94" s="64"/>
      <c r="E94" s="56"/>
      <c r="F94" s="56"/>
      <c r="G94" s="56"/>
      <c r="Z94" s="57">
        <f>IF(OR(B94="",E94="Done",E94="Not needed",NOT(ISNUMBER(D94))),"",D94+ROW()/100000)</f>
      </c>
    </row>
    <row r="95" spans="1:26" x14ac:dyDescent="0.25">
      <c r="A95" s="60"/>
      <c r="B95" s="60"/>
      <c r="C95" s="60"/>
      <c r="D95" s="63"/>
      <c r="E95" s="60"/>
      <c r="F95" s="60"/>
      <c r="G95" s="60"/>
      <c r="Z95" s="57">
        <f>IF(OR(B95="",E95="Done",E95="Not needed",NOT(ISNUMBER(D95))),"",D95+ROW()/100000)</f>
      </c>
    </row>
    <row r="96" spans="1:26" x14ac:dyDescent="0.25">
      <c r="A96" s="56"/>
      <c r="B96" s="56"/>
      <c r="C96" s="56"/>
      <c r="D96" s="64"/>
      <c r="E96" s="56"/>
      <c r="F96" s="56"/>
      <c r="G96" s="56"/>
      <c r="Z96" s="57">
        <f>IF(OR(B96="",E96="Done",E96="Not needed",NOT(ISNUMBER(D96))),"",D96+ROW()/100000)</f>
      </c>
    </row>
    <row r="97" spans="1:26" x14ac:dyDescent="0.25">
      <c r="A97" s="60"/>
      <c r="B97" s="60"/>
      <c r="C97" s="60"/>
      <c r="D97" s="63"/>
      <c r="E97" s="60"/>
      <c r="F97" s="60"/>
      <c r="G97" s="60"/>
      <c r="Z97" s="57">
        <f>IF(OR(B97="",E97="Done",E97="Not needed",NOT(ISNUMBER(D97))),"",D97+ROW()/100000)</f>
      </c>
    </row>
    <row r="98" spans="1:26" x14ac:dyDescent="0.25">
      <c r="A98" s="56"/>
      <c r="B98" s="56"/>
      <c r="C98" s="56"/>
      <c r="D98" s="64"/>
      <c r="E98" s="56"/>
      <c r="F98" s="56"/>
      <c r="G98" s="56"/>
      <c r="Z98" s="57">
        <f>IF(OR(B98="",E98="Done",E98="Not needed",NOT(ISNUMBER(D98))),"",D98+ROW()/100000)</f>
      </c>
    </row>
    <row r="99" spans="1:26" x14ac:dyDescent="0.25">
      <c r="A99" s="60"/>
      <c r="B99" s="60"/>
      <c r="C99" s="60"/>
      <c r="D99" s="63"/>
      <c r="E99" s="60"/>
      <c r="F99" s="60"/>
      <c r="G99" s="60"/>
      <c r="Z99" s="57">
        <f>IF(OR(B99="",E99="Done",E99="Not needed",NOT(ISNUMBER(D99))),"",D99+ROW()/100000)</f>
      </c>
    </row>
    <row r="100" spans="1:26" x14ac:dyDescent="0.25">
      <c r="A100" s="56"/>
      <c r="B100" s="56"/>
      <c r="C100" s="56"/>
      <c r="D100" s="64"/>
      <c r="E100" s="56"/>
      <c r="F100" s="56"/>
      <c r="G100" s="56"/>
      <c r="Z100" s="57">
        <f>IF(OR(B100="",E100="Done",E100="Not needed",NOT(ISNUMBER(D100))),"",D100+ROW()/100000)</f>
      </c>
    </row>
    <row r="101" spans="1:26" x14ac:dyDescent="0.25">
      <c r="A101" s="60"/>
      <c r="B101" s="60"/>
      <c r="C101" s="60"/>
      <c r="D101" s="63"/>
      <c r="E101" s="60"/>
      <c r="F101" s="60"/>
      <c r="G101" s="60"/>
      <c r="Z101" s="57">
        <f>IF(OR(B101="",E101="Done",E101="Not needed",NOT(ISNUMBER(D101))),"",D101+ROW()/100000)</f>
      </c>
    </row>
    <row r="102" spans="1:26" x14ac:dyDescent="0.25">
      <c r="A102" s="56"/>
      <c r="B102" s="56"/>
      <c r="C102" s="56"/>
      <c r="D102" s="64"/>
      <c r="E102" s="56"/>
      <c r="F102" s="56"/>
      <c r="G102" s="56"/>
      <c r="Z102" s="57">
        <f>IF(OR(B102="",E102="Done",E102="Not needed",NOT(ISNUMBER(D102))),"",D102+ROW()/100000)</f>
      </c>
    </row>
    <row r="103" spans="1:26" x14ac:dyDescent="0.25">
      <c r="A103" s="60"/>
      <c r="B103" s="60"/>
      <c r="C103" s="60"/>
      <c r="D103" s="63"/>
      <c r="E103" s="60"/>
      <c r="F103" s="60"/>
      <c r="G103" s="60"/>
      <c r="Z103" s="57">
        <f>IF(OR(B103="",E103="Done",E103="Not needed",NOT(ISNUMBER(D103))),"",D103+ROW()/100000)</f>
      </c>
    </row>
    <row r="104" spans="1:26" x14ac:dyDescent="0.25">
      <c r="A104" s="56"/>
      <c r="B104" s="56"/>
      <c r="C104" s="56"/>
      <c r="D104" s="64"/>
      <c r="E104" s="56"/>
      <c r="F104" s="56"/>
      <c r="G104" s="56"/>
      <c r="Z104" s="57">
        <f>IF(OR(B104="",E104="Done",E104="Not needed",NOT(ISNUMBER(D104))),"",D104+ROW()/100000)</f>
      </c>
    </row>
    <row r="105" spans="1:26" x14ac:dyDescent="0.25">
      <c r="A105" s="60"/>
      <c r="B105" s="60"/>
      <c r="C105" s="60"/>
      <c r="D105" s="63"/>
      <c r="E105" s="60"/>
      <c r="F105" s="60"/>
      <c r="G105" s="60"/>
      <c r="Z105" s="57">
        <f>IF(OR(B105="",E105="Done",E105="Not needed",NOT(ISNUMBER(D105))),"",D105+ROW()/100000)</f>
      </c>
    </row>
    <row r="106" spans="1:26" x14ac:dyDescent="0.25">
      <c r="A106" s="56"/>
      <c r="B106" s="56"/>
      <c r="C106" s="56"/>
      <c r="D106" s="64"/>
      <c r="E106" s="56"/>
      <c r="F106" s="56"/>
      <c r="G106" s="56"/>
      <c r="Z106" s="57">
        <f>IF(OR(B106="",E106="Done",E106="Not needed",NOT(ISNUMBER(D106))),"",D106+ROW()/100000)</f>
      </c>
    </row>
    <row r="107" spans="1:26" x14ac:dyDescent="0.25">
      <c r="A107" s="60"/>
      <c r="B107" s="60"/>
      <c r="C107" s="60"/>
      <c r="D107" s="63"/>
      <c r="E107" s="60"/>
      <c r="F107" s="60"/>
      <c r="G107" s="60"/>
      <c r="Z107" s="57">
        <f>IF(OR(B107="",E107="Done",E107="Not needed",NOT(ISNUMBER(D107))),"",D107+ROW()/100000)</f>
      </c>
    </row>
    <row r="108" spans="1:26" x14ac:dyDescent="0.25">
      <c r="A108" s="56"/>
      <c r="B108" s="56"/>
      <c r="C108" s="56"/>
      <c r="D108" s="64"/>
      <c r="E108" s="56"/>
      <c r="F108" s="56"/>
      <c r="G108" s="56"/>
      <c r="Z108" s="57">
        <f>IF(OR(B108="",E108="Done",E108="Not needed",NOT(ISNUMBER(D108))),"",D108+ROW()/100000)</f>
      </c>
    </row>
    <row r="109" spans="1:26" x14ac:dyDescent="0.25">
      <c r="A109" s="60"/>
      <c r="B109" s="60"/>
      <c r="C109" s="60"/>
      <c r="D109" s="63"/>
      <c r="E109" s="60"/>
      <c r="F109" s="60"/>
      <c r="G109" s="60"/>
      <c r="Z109" s="57">
        <f>IF(OR(B109="",E109="Done",E109="Not needed",NOT(ISNUMBER(D109))),"",D109+ROW()/100000)</f>
      </c>
    </row>
    <row r="110" spans="1:26" x14ac:dyDescent="0.25">
      <c r="A110" s="56"/>
      <c r="B110" s="56"/>
      <c r="C110" s="56"/>
      <c r="D110" s="64"/>
      <c r="E110" s="56"/>
      <c r="F110" s="56"/>
      <c r="G110" s="56"/>
      <c r="Z110" s="57">
        <f>IF(OR(B110="",E110="Done",E110="Not needed",NOT(ISNUMBER(D110))),"",D110+ROW()/100000)</f>
      </c>
    </row>
    <row r="111" spans="1:26" x14ac:dyDescent="0.25">
      <c r="A111" s="60"/>
      <c r="B111" s="60"/>
      <c r="C111" s="60"/>
      <c r="D111" s="63"/>
      <c r="E111" s="60"/>
      <c r="F111" s="60"/>
      <c r="G111" s="60"/>
      <c r="Z111" s="57">
        <f>IF(OR(B111="",E111="Done",E111="Not needed",NOT(ISNUMBER(D111))),"",D111+ROW()/100000)</f>
      </c>
    </row>
    <row r="112" spans="1:26" x14ac:dyDescent="0.25">
      <c r="A112" s="56"/>
      <c r="B112" s="56"/>
      <c r="C112" s="56"/>
      <c r="D112" s="64"/>
      <c r="E112" s="56"/>
      <c r="F112" s="56"/>
      <c r="G112" s="56"/>
      <c r="Z112" s="57">
        <f>IF(OR(B112="",E112="Done",E112="Not needed",NOT(ISNUMBER(D112))),"",D112+ROW()/100000)</f>
      </c>
    </row>
    <row r="113" spans="1:26" x14ac:dyDescent="0.25">
      <c r="A113" s="60"/>
      <c r="B113" s="60"/>
      <c r="C113" s="60"/>
      <c r="D113" s="63"/>
      <c r="E113" s="60"/>
      <c r="F113" s="60"/>
      <c r="G113" s="60"/>
      <c r="Z113" s="57">
        <f>IF(OR(B113="",E113="Done",E113="Not needed",NOT(ISNUMBER(D113))),"",D113+ROW()/100000)</f>
      </c>
    </row>
    <row r="114" spans="1:26" x14ac:dyDescent="0.25">
      <c r="A114" s="56"/>
      <c r="B114" s="56"/>
      <c r="C114" s="56"/>
      <c r="D114" s="64"/>
      <c r="E114" s="56"/>
      <c r="F114" s="56"/>
      <c r="G114" s="56"/>
      <c r="Z114" s="57">
        <f>IF(OR(B114="",E114="Done",E114="Not needed",NOT(ISNUMBER(D114))),"",D114+ROW()/100000)</f>
      </c>
    </row>
    <row r="115" spans="1:26" x14ac:dyDescent="0.25">
      <c r="A115" s="60"/>
      <c r="B115" s="60"/>
      <c r="C115" s="60"/>
      <c r="D115" s="63"/>
      <c r="E115" s="60"/>
      <c r="F115" s="60"/>
      <c r="G115" s="60"/>
      <c r="Z115" s="57">
        <f>IF(OR(B115="",E115="Done",E115="Not needed",NOT(ISNUMBER(D115))),"",D115+ROW()/100000)</f>
      </c>
    </row>
    <row r="116" spans="1:26" x14ac:dyDescent="0.25">
      <c r="A116" s="56"/>
      <c r="B116" s="56"/>
      <c r="C116" s="56"/>
      <c r="D116" s="64"/>
      <c r="E116" s="56"/>
      <c r="F116" s="56"/>
      <c r="G116" s="56"/>
      <c r="Z116" s="57">
        <f>IF(OR(B116="",E116="Done",E116="Not needed",NOT(ISNUMBER(D116))),"",D116+ROW()/100000)</f>
      </c>
    </row>
    <row r="117" spans="1:26" x14ac:dyDescent="0.25">
      <c r="A117" s="60"/>
      <c r="B117" s="60"/>
      <c r="C117" s="60"/>
      <c r="D117" s="63"/>
      <c r="E117" s="60"/>
      <c r="F117" s="60"/>
      <c r="G117" s="60"/>
      <c r="Z117" s="57">
        <f>IF(OR(B117="",E117="Done",E117="Not needed",NOT(ISNUMBER(D117))),"",D117+ROW()/100000)</f>
      </c>
    </row>
    <row r="118" spans="1:26" x14ac:dyDescent="0.25">
      <c r="A118" s="56"/>
      <c r="B118" s="56"/>
      <c r="C118" s="56"/>
      <c r="D118" s="64"/>
      <c r="E118" s="56"/>
      <c r="F118" s="56"/>
      <c r="G118" s="56"/>
      <c r="Z118" s="57">
        <f>IF(OR(B118="",E118="Done",E118="Not needed",NOT(ISNUMBER(D118))),"",D118+ROW()/100000)</f>
      </c>
    </row>
    <row r="119" spans="1:26" x14ac:dyDescent="0.25">
      <c r="A119" s="60"/>
      <c r="B119" s="60"/>
      <c r="C119" s="60"/>
      <c r="D119" s="63"/>
      <c r="E119" s="60"/>
      <c r="F119" s="60"/>
      <c r="G119" s="60"/>
      <c r="Z119" s="57">
        <f>IF(OR(B119="",E119="Done",E119="Not needed",NOT(ISNUMBER(D119))),"",D119+ROW()/100000)</f>
      </c>
    </row>
    <row r="120" spans="1:26" x14ac:dyDescent="0.25">
      <c r="A120" s="56"/>
      <c r="B120" s="56"/>
      <c r="C120" s="56"/>
      <c r="D120" s="64"/>
      <c r="E120" s="56"/>
      <c r="F120" s="56"/>
      <c r="G120" s="56"/>
      <c r="Z120" s="57">
        <f>IF(OR(B120="",E120="Done",E120="Not needed",NOT(ISNUMBER(D120))),"",D120+ROW()/100000)</f>
      </c>
    </row>
    <row r="121" spans="1:26" x14ac:dyDescent="0.25">
      <c r="A121" s="60"/>
      <c r="B121" s="60"/>
      <c r="C121" s="60"/>
      <c r="D121" s="63"/>
      <c r="E121" s="60"/>
      <c r="F121" s="60"/>
      <c r="G121" s="60"/>
      <c r="Z121" s="57">
        <f>IF(OR(B121="",E121="Done",E121="Not needed",NOT(ISNUMBER(D121))),"",D121+ROW()/100000)</f>
      </c>
    </row>
    <row r="122" spans="1:26" x14ac:dyDescent="0.25">
      <c r="A122" s="56"/>
      <c r="B122" s="56"/>
      <c r="C122" s="56"/>
      <c r="D122" s="64"/>
      <c r="E122" s="56"/>
      <c r="F122" s="56"/>
      <c r="G122" s="56"/>
      <c r="Z122" s="57">
        <f>IF(OR(B122="",E122="Done",E122="Not needed",NOT(ISNUMBER(D122))),"",D122+ROW()/100000)</f>
      </c>
    </row>
    <row r="123" spans="1:26" x14ac:dyDescent="0.25">
      <c r="A123" s="60"/>
      <c r="B123" s="60"/>
      <c r="C123" s="60"/>
      <c r="D123" s="63"/>
      <c r="E123" s="60"/>
      <c r="F123" s="60"/>
      <c r="G123" s="60"/>
      <c r="Z123" s="57">
        <f>IF(OR(B123="",E123="Done",E123="Not needed",NOT(ISNUMBER(D123))),"",D123+ROW()/100000)</f>
      </c>
    </row>
    <row r="124" spans="1:26" x14ac:dyDescent="0.25">
      <c r="A124" s="56"/>
      <c r="B124" s="56"/>
      <c r="C124" s="56"/>
      <c r="D124" s="64"/>
      <c r="E124" s="56"/>
      <c r="F124" s="56"/>
      <c r="G124" s="56"/>
      <c r="Z124" s="57">
        <f>IF(OR(B124="",E124="Done",E124="Not needed",NOT(ISNUMBER(D124))),"",D124+ROW()/100000)</f>
      </c>
    </row>
    <row r="125" spans="1:26" x14ac:dyDescent="0.25">
      <c r="A125" s="60"/>
      <c r="B125" s="60"/>
      <c r="C125" s="60"/>
      <c r="D125" s="63"/>
      <c r="E125" s="60"/>
      <c r="F125" s="60"/>
      <c r="G125" s="60"/>
      <c r="Z125" s="57">
        <f>IF(OR(B125="",E125="Done",E125="Not needed",NOT(ISNUMBER(D125))),"",D125+ROW()/100000)</f>
      </c>
    </row>
    <row r="126" spans="1:26" x14ac:dyDescent="0.25">
      <c r="A126" s="56"/>
      <c r="B126" s="56"/>
      <c r="C126" s="56"/>
      <c r="D126" s="64"/>
      <c r="E126" s="56"/>
      <c r="F126" s="56"/>
      <c r="G126" s="56"/>
      <c r="Z126" s="57">
        <f>IF(OR(B126="",E126="Done",E126="Not needed",NOT(ISNUMBER(D126))),"",D126+ROW()/100000)</f>
      </c>
    </row>
    <row r="127" spans="1:26" x14ac:dyDescent="0.25">
      <c r="A127" s="60"/>
      <c r="B127" s="60"/>
      <c r="C127" s="60"/>
      <c r="D127" s="63"/>
      <c r="E127" s="60"/>
      <c r="F127" s="60"/>
      <c r="G127" s="60"/>
      <c r="Z127" s="57">
        <f>IF(OR(B127="",E127="Done",E127="Not needed",NOT(ISNUMBER(D127))),"",D127+ROW()/100000)</f>
      </c>
    </row>
    <row r="128" spans="1:26" x14ac:dyDescent="0.25">
      <c r="A128" s="56"/>
      <c r="B128" s="56"/>
      <c r="C128" s="56"/>
      <c r="D128" s="64"/>
      <c r="E128" s="56"/>
      <c r="F128" s="56"/>
      <c r="G128" s="56"/>
      <c r="Z128" s="57">
        <f>IF(OR(B128="",E128="Done",E128="Not needed",NOT(ISNUMBER(D128))),"",D128+ROW()/100000)</f>
      </c>
    </row>
    <row r="129" spans="1:26" x14ac:dyDescent="0.25">
      <c r="A129" s="60"/>
      <c r="B129" s="60"/>
      <c r="C129" s="60"/>
      <c r="D129" s="63"/>
      <c r="E129" s="60"/>
      <c r="F129" s="60"/>
      <c r="G129" s="60"/>
      <c r="Z129" s="57">
        <f>IF(OR(B129="",E129="Done",E129="Not needed",NOT(ISNUMBER(D129))),"",D129+ROW()/100000)</f>
      </c>
    </row>
    <row r="130" spans="1:26" x14ac:dyDescent="0.25">
      <c r="A130" s="56"/>
      <c r="B130" s="56"/>
      <c r="C130" s="56"/>
      <c r="D130" s="64"/>
      <c r="E130" s="56"/>
      <c r="F130" s="56"/>
      <c r="G130" s="56"/>
      <c r="Z130" s="57">
        <f>IF(OR(B130="",E130="Done",E130="Not needed",NOT(ISNUMBER(D130))),"",D130+ROW()/100000)</f>
      </c>
    </row>
    <row r="131" spans="1:26" x14ac:dyDescent="0.25">
      <c r="A131" s="60"/>
      <c r="B131" s="60"/>
      <c r="C131" s="60"/>
      <c r="D131" s="63"/>
      <c r="E131" s="60"/>
      <c r="F131" s="60"/>
      <c r="G131" s="60"/>
      <c r="Z131" s="57">
        <f>IF(OR(B131="",E131="Done",E131="Not needed",NOT(ISNUMBER(D131))),"",D131+ROW()/100000)</f>
      </c>
    </row>
    <row r="132" spans="1:26" x14ac:dyDescent="0.25">
      <c r="A132" s="56"/>
      <c r="B132" s="56"/>
      <c r="C132" s="56"/>
      <c r="D132" s="64"/>
      <c r="E132" s="56"/>
      <c r="F132" s="56"/>
      <c r="G132" s="56"/>
      <c r="Z132" s="57">
        <f>IF(OR(B132="",E132="Done",E132="Not needed",NOT(ISNUMBER(D132))),"",D132+ROW()/100000)</f>
      </c>
    </row>
    <row r="133" spans="1:26" x14ac:dyDescent="0.25">
      <c r="A133" s="60"/>
      <c r="B133" s="60"/>
      <c r="C133" s="60"/>
      <c r="D133" s="63"/>
      <c r="E133" s="60"/>
      <c r="F133" s="60"/>
      <c r="G133" s="60"/>
      <c r="Z133" s="57">
        <f>IF(OR(B133="",E133="Done",E133="Not needed",NOT(ISNUMBER(D133))),"",D133+ROW()/100000)</f>
      </c>
    </row>
    <row r="134" spans="1:26" x14ac:dyDescent="0.25">
      <c r="A134" s="56"/>
      <c r="B134" s="56"/>
      <c r="C134" s="56"/>
      <c r="D134" s="64"/>
      <c r="E134" s="56"/>
      <c r="F134" s="56"/>
      <c r="G134" s="56"/>
      <c r="Z134" s="57">
        <f>IF(OR(B134="",E134="Done",E134="Not needed",NOT(ISNUMBER(D134))),"",D134+ROW()/100000)</f>
      </c>
    </row>
    <row r="135" spans="1:26" x14ac:dyDescent="0.25">
      <c r="A135" s="60"/>
      <c r="B135" s="60"/>
      <c r="C135" s="60"/>
      <c r="D135" s="63"/>
      <c r="E135" s="60"/>
      <c r="F135" s="60"/>
      <c r="G135" s="60"/>
      <c r="Z135" s="57">
        <f>IF(OR(B135="",E135="Done",E135="Not needed",NOT(ISNUMBER(D135))),"",D135+ROW()/100000)</f>
      </c>
    </row>
    <row r="136" spans="1:26" x14ac:dyDescent="0.25">
      <c r="A136" s="56"/>
      <c r="B136" s="56"/>
      <c r="C136" s="56"/>
      <c r="D136" s="64"/>
      <c r="E136" s="56"/>
      <c r="F136" s="56"/>
      <c r="G136" s="56"/>
      <c r="Z136" s="57">
        <f>IF(OR(B136="",E136="Done",E136="Not needed",NOT(ISNUMBER(D136))),"",D136+ROW()/100000)</f>
      </c>
    </row>
    <row r="137" spans="1:26" x14ac:dyDescent="0.25">
      <c r="A137" s="60"/>
      <c r="B137" s="60"/>
      <c r="C137" s="60"/>
      <c r="D137" s="63"/>
      <c r="E137" s="60"/>
      <c r="F137" s="60"/>
      <c r="G137" s="60"/>
      <c r="Z137" s="57">
        <f>IF(OR(B137="",E137="Done",E137="Not needed",NOT(ISNUMBER(D137))),"",D137+ROW()/100000)</f>
      </c>
    </row>
    <row r="138" spans="1:26" x14ac:dyDescent="0.25">
      <c r="A138" s="56"/>
      <c r="B138" s="56"/>
      <c r="C138" s="56"/>
      <c r="D138" s="64"/>
      <c r="E138" s="56"/>
      <c r="F138" s="56"/>
      <c r="G138" s="56"/>
      <c r="Z138" s="57">
        <f>IF(OR(B138="",E138="Done",E138="Not needed",NOT(ISNUMBER(D138))),"",D138+ROW()/100000)</f>
      </c>
    </row>
    <row r="139" spans="1:26" x14ac:dyDescent="0.25">
      <c r="A139" s="60"/>
      <c r="B139" s="60"/>
      <c r="C139" s="60"/>
      <c r="D139" s="63"/>
      <c r="E139" s="60"/>
      <c r="F139" s="60"/>
      <c r="G139" s="60"/>
      <c r="Z139" s="57">
        <f>IF(OR(B139="",E139="Done",E139="Not needed",NOT(ISNUMBER(D139))),"",D139+ROW()/100000)</f>
      </c>
    </row>
    <row r="140" spans="1:26" x14ac:dyDescent="0.25">
      <c r="A140" s="56"/>
      <c r="B140" s="56"/>
      <c r="C140" s="56"/>
      <c r="D140" s="64"/>
      <c r="E140" s="56"/>
      <c r="F140" s="56"/>
      <c r="G140" s="56"/>
      <c r="Z140" s="57">
        <f>IF(OR(B140="",E140="Done",E140="Not needed",NOT(ISNUMBER(D140))),"",D140+ROW()/100000)</f>
      </c>
    </row>
    <row r="141" spans="1:26" x14ac:dyDescent="0.25">
      <c r="A141" s="60"/>
      <c r="B141" s="60"/>
      <c r="C141" s="60"/>
      <c r="D141" s="63"/>
      <c r="E141" s="60"/>
      <c r="F141" s="60"/>
      <c r="G141" s="60"/>
      <c r="Z141" s="57">
        <f>IF(OR(B141="",E141="Done",E141="Not needed",NOT(ISNUMBER(D141))),"",D141+ROW()/100000)</f>
      </c>
    </row>
    <row r="142" spans="1:26" x14ac:dyDescent="0.25">
      <c r="A142" s="56"/>
      <c r="B142" s="56"/>
      <c r="C142" s="56"/>
      <c r="D142" s="64"/>
      <c r="E142" s="56"/>
      <c r="F142" s="56"/>
      <c r="G142" s="56"/>
      <c r="Z142" s="57">
        <f>IF(OR(B142="",E142="Done",E142="Not needed",NOT(ISNUMBER(D142))),"",D142+ROW()/100000)</f>
      </c>
    </row>
    <row r="143" spans="1:26" x14ac:dyDescent="0.25">
      <c r="A143" s="60"/>
      <c r="B143" s="60"/>
      <c r="C143" s="60"/>
      <c r="D143" s="63"/>
      <c r="E143" s="60"/>
      <c r="F143" s="60"/>
      <c r="G143" s="60"/>
      <c r="Z143" s="57">
        <f>IF(OR(B143="",E143="Done",E143="Not needed",NOT(ISNUMBER(D143))),"",D143+ROW()/100000)</f>
      </c>
    </row>
    <row r="144" spans="1:26" x14ac:dyDescent="0.25">
      <c r="A144" s="56"/>
      <c r="B144" s="56"/>
      <c r="C144" s="56"/>
      <c r="D144" s="64"/>
      <c r="E144" s="56"/>
      <c r="F144" s="56"/>
      <c r="G144" s="56"/>
      <c r="Z144" s="57">
        <f>IF(OR(B144="",E144="Done",E144="Not needed",NOT(ISNUMBER(D144))),"",D144+ROW()/100000)</f>
      </c>
    </row>
    <row r="145" spans="1:26" x14ac:dyDescent="0.25">
      <c r="A145" s="60"/>
      <c r="B145" s="60"/>
      <c r="C145" s="60"/>
      <c r="D145" s="63"/>
      <c r="E145" s="60"/>
      <c r="F145" s="60"/>
      <c r="G145" s="60"/>
      <c r="Z145" s="57">
        <f>IF(OR(B145="",E145="Done",E145="Not needed",NOT(ISNUMBER(D145))),"",D145+ROW()/100000)</f>
      </c>
    </row>
    <row r="146" spans="1:26" x14ac:dyDescent="0.25">
      <c r="A146" s="56"/>
      <c r="B146" s="56"/>
      <c r="C146" s="56"/>
      <c r="D146" s="64"/>
      <c r="E146" s="56"/>
      <c r="F146" s="56"/>
      <c r="G146" s="56"/>
      <c r="Z146" s="57">
        <f>IF(OR(B146="",E146="Done",E146="Not needed",NOT(ISNUMBER(D146))),"",D146+ROW()/100000)</f>
      </c>
    </row>
    <row r="147" spans="1:26" x14ac:dyDescent="0.25">
      <c r="A147" s="60"/>
      <c r="B147" s="60"/>
      <c r="C147" s="60"/>
      <c r="D147" s="63"/>
      <c r="E147" s="60"/>
      <c r="F147" s="60"/>
      <c r="G147" s="60"/>
      <c r="Z147" s="57">
        <f>IF(OR(B147="",E147="Done",E147="Not needed",NOT(ISNUMBER(D147))),"",D147+ROW()/100000)</f>
      </c>
    </row>
    <row r="148" spans="1:26" x14ac:dyDescent="0.25">
      <c r="A148" s="56"/>
      <c r="B148" s="56"/>
      <c r="C148" s="56"/>
      <c r="D148" s="64"/>
      <c r="E148" s="56"/>
      <c r="F148" s="56"/>
      <c r="G148" s="56"/>
      <c r="Z148" s="57">
        <f>IF(OR(B148="",E148="Done",E148="Not needed",NOT(ISNUMBER(D148))),"",D148+ROW()/100000)</f>
      </c>
    </row>
    <row r="149" spans="1:26" x14ac:dyDescent="0.25">
      <c r="A149" s="60"/>
      <c r="B149" s="60"/>
      <c r="C149" s="60"/>
      <c r="D149" s="63"/>
      <c r="E149" s="60"/>
      <c r="F149" s="60"/>
      <c r="G149" s="60"/>
      <c r="Z149" s="57">
        <f>IF(OR(B149="",E149="Done",E149="Not needed",NOT(ISNUMBER(D149))),"",D149+ROW()/100000)</f>
      </c>
    </row>
    <row r="150" spans="1:26" x14ac:dyDescent="0.25">
      <c r="A150" s="56"/>
      <c r="B150" s="56"/>
      <c r="C150" s="56"/>
      <c r="D150" s="64"/>
      <c r="E150" s="56"/>
      <c r="F150" s="56"/>
      <c r="G150" s="56"/>
      <c r="Z150" s="57">
        <f>IF(OR(B150="",E150="Done",E150="Not needed",NOT(ISNUMBER(D150))),"",D150+ROW()/100000)</f>
      </c>
    </row>
    <row r="151" spans="1:26" x14ac:dyDescent="0.25">
      <c r="A151" s="60"/>
      <c r="B151" s="60"/>
      <c r="C151" s="60"/>
      <c r="D151" s="63"/>
      <c r="E151" s="60"/>
      <c r="F151" s="60"/>
      <c r="G151" s="60"/>
      <c r="Z151" s="57">
        <f>IF(OR(B151="",E151="Done",E151="Not needed",NOT(ISNUMBER(D151))),"",D151+ROW()/100000)</f>
      </c>
    </row>
    <row r="152" spans="1:26" x14ac:dyDescent="0.25">
      <c r="A152" s="56"/>
      <c r="B152" s="56"/>
      <c r="C152" s="56"/>
      <c r="D152" s="64"/>
      <c r="E152" s="56"/>
      <c r="F152" s="56"/>
      <c r="G152" s="56"/>
      <c r="Z152" s="57">
        <f>IF(OR(B152="",E152="Done",E152="Not needed",NOT(ISNUMBER(D152))),"",D152+ROW()/100000)</f>
      </c>
    </row>
    <row r="153" spans="1:26" x14ac:dyDescent="0.25">
      <c r="A153" s="60"/>
      <c r="B153" s="60"/>
      <c r="C153" s="60"/>
      <c r="D153" s="63"/>
      <c r="E153" s="60"/>
      <c r="F153" s="60"/>
      <c r="G153" s="60"/>
      <c r="Z153" s="57">
        <f>IF(OR(B153="",E153="Done",E153="Not needed",NOT(ISNUMBER(D153))),"",D153+ROW()/100000)</f>
      </c>
    </row>
    <row r="154" spans="1:26" x14ac:dyDescent="0.25">
      <c r="A154" s="56"/>
      <c r="B154" s="56"/>
      <c r="C154" s="56"/>
      <c r="D154" s="64"/>
      <c r="E154" s="56"/>
      <c r="F154" s="56"/>
      <c r="G154" s="56"/>
      <c r="Z154" s="57">
        <f>IF(OR(B154="",E154="Done",E154="Not needed",NOT(ISNUMBER(D154))),"",D154+ROW()/100000)</f>
      </c>
    </row>
    <row r="155" spans="1:26" x14ac:dyDescent="0.25">
      <c r="A155" s="60"/>
      <c r="B155" s="60"/>
      <c r="C155" s="60"/>
      <c r="D155" s="63"/>
      <c r="E155" s="60"/>
      <c r="F155" s="60"/>
      <c r="G155" s="60"/>
      <c r="Z155" s="57">
        <f>IF(OR(B155="",E155="Done",E155="Not needed",NOT(ISNUMBER(D155))),"",D155+ROW()/100000)</f>
      </c>
    </row>
    <row r="156" spans="1:26" x14ac:dyDescent="0.25">
      <c r="A156" s="56"/>
      <c r="B156" s="56"/>
      <c r="C156" s="56"/>
      <c r="D156" s="64"/>
      <c r="E156" s="56"/>
      <c r="F156" s="56"/>
      <c r="G156" s="56"/>
      <c r="Z156" s="57">
        <f>IF(OR(B156="",E156="Done",E156="Not needed",NOT(ISNUMBER(D156))),"",D156+ROW()/100000)</f>
      </c>
    </row>
    <row r="157" spans="26:26" x14ac:dyDescent="0.25">
      <c r="Z157" s="57">
        <f>IF(OR(B157="",E157="Done",E157="Not needed",NOT(ISNUMBER(D157))),"",D157+ROW()/100000)</f>
      </c>
    </row>
    <row r="158" spans="26:26" x14ac:dyDescent="0.25">
      <c r="Z158" s="57">
        <f>IF(OR(B158="",E158="Done",E158="Not needed",NOT(ISNUMBER(D158))),"",D158+ROW()/100000)</f>
      </c>
    </row>
    <row r="159" spans="26:26" x14ac:dyDescent="0.25">
      <c r="Z159" s="57">
        <f>IF(OR(B159="",E159="Done",E159="Not needed",NOT(ISNUMBER(D159))),"",D159+ROW()/100000)</f>
      </c>
    </row>
    <row r="160" spans="26:26" x14ac:dyDescent="0.25">
      <c r="Z160" s="57">
        <f>IF(OR(B160="",E160="Done",E160="Not needed",NOT(ISNUMBER(D160))),"",D160+ROW()/100000)</f>
      </c>
    </row>
    <row r="161" spans="26:26" x14ac:dyDescent="0.25">
      <c r="Z161" s="57">
        <f>IF(OR(B161="",E161="Done",E161="Not needed",NOT(ISNUMBER(D161))),"",D161+ROW()/100000)</f>
      </c>
    </row>
    <row r="162" spans="26:26" x14ac:dyDescent="0.25">
      <c r="Z162" s="57">
        <f>IF(OR(B162="",E162="Done",E162="Not needed",NOT(ISNUMBER(D162))),"",D162+ROW()/100000)</f>
      </c>
    </row>
    <row r="163" spans="26:26" x14ac:dyDescent="0.25">
      <c r="Z163" s="57">
        <f>IF(OR(B163="",E163="Done",E163="Not needed",NOT(ISNUMBER(D163))),"",D163+ROW()/100000)</f>
      </c>
    </row>
    <row r="164" spans="26:26" x14ac:dyDescent="0.25">
      <c r="Z164" s="57">
        <f>IF(OR(B164="",E164="Done",E164="Not needed",NOT(ISNUMBER(D164))),"",D164+ROW()/100000)</f>
      </c>
    </row>
    <row r="165" spans="26:26" x14ac:dyDescent="0.25">
      <c r="Z165" s="57">
        <f>IF(OR(B165="",E165="Done",E165="Not needed",NOT(ISNUMBER(D165))),"",D165+ROW()/100000)</f>
      </c>
    </row>
    <row r="166" spans="26:26" x14ac:dyDescent="0.25">
      <c r="Z166" s="57">
        <f>IF(OR(B166="",E166="Done",E166="Not needed",NOT(ISNUMBER(D166))),"",D166+ROW()/100000)</f>
      </c>
    </row>
    <row r="167" spans="26:26" x14ac:dyDescent="0.25">
      <c r="Z167" s="57">
        <f>IF(OR(B167="",E167="Done",E167="Not needed",NOT(ISNUMBER(D167))),"",D167+ROW()/100000)</f>
      </c>
    </row>
    <row r="168" spans="26:26" x14ac:dyDescent="0.25">
      <c r="Z168" s="57">
        <f>IF(OR(B168="",E168="Done",E168="Not needed",NOT(ISNUMBER(D168))),"",D168+ROW()/100000)</f>
      </c>
    </row>
    <row r="169" spans="26:26" x14ac:dyDescent="0.25">
      <c r="Z169" s="57">
        <f>IF(OR(B169="",E169="Done",E169="Not needed",NOT(ISNUMBER(D169))),"",D169+ROW()/100000)</f>
      </c>
    </row>
    <row r="170" spans="26:26" x14ac:dyDescent="0.25">
      <c r="Z170" s="57">
        <f>IF(OR(B170="",E170="Done",E170="Not needed",NOT(ISNUMBER(D170))),"",D170+ROW()/100000)</f>
      </c>
    </row>
    <row r="171" spans="26:26" x14ac:dyDescent="0.25">
      <c r="Z171" s="57">
        <f>IF(OR(B171="",E171="Done",E171="Not needed",NOT(ISNUMBER(D171))),"",D171+ROW()/100000)</f>
      </c>
    </row>
    <row r="172" spans="26:26" x14ac:dyDescent="0.25">
      <c r="Z172" s="57">
        <f>IF(OR(B172="",E172="Done",E172="Not needed",NOT(ISNUMBER(D172))),"",D172+ROW()/100000)</f>
      </c>
    </row>
    <row r="173" spans="26:26" x14ac:dyDescent="0.25">
      <c r="Z173" s="57">
        <f>IF(OR(B173="",E173="Done",E173="Not needed",NOT(ISNUMBER(D173))),"",D173+ROW()/100000)</f>
      </c>
    </row>
    <row r="174" spans="26:26" x14ac:dyDescent="0.25">
      <c r="Z174" s="57">
        <f>IF(OR(B174="",E174="Done",E174="Not needed",NOT(ISNUMBER(D174))),"",D174+ROW()/100000)</f>
      </c>
    </row>
    <row r="175" spans="26:26" x14ac:dyDescent="0.25">
      <c r="Z175" s="57">
        <f>IF(OR(B175="",E175="Done",E175="Not needed",NOT(ISNUMBER(D175))),"",D175+ROW()/100000)</f>
      </c>
    </row>
    <row r="176" spans="26:26" x14ac:dyDescent="0.25">
      <c r="Z176" s="57">
        <f>IF(OR(B176="",E176="Done",E176="Not needed",NOT(ISNUMBER(D176))),"",D176+ROW()/100000)</f>
      </c>
    </row>
    <row r="177" spans="26:26" x14ac:dyDescent="0.25">
      <c r="Z177" s="57">
        <f>IF(OR(B177="",E177="Done",E177="Not needed",NOT(ISNUMBER(D177))),"",D177+ROW()/100000)</f>
      </c>
    </row>
    <row r="178" spans="26:26" x14ac:dyDescent="0.25">
      <c r="Z178" s="57">
        <f>IF(OR(B178="",E178="Done",E178="Not needed",NOT(ISNUMBER(D178))),"",D178+ROW()/100000)</f>
      </c>
    </row>
    <row r="179" spans="26:26" x14ac:dyDescent="0.25">
      <c r="Z179" s="57">
        <f>IF(OR(B179="",E179="Done",E179="Not needed",NOT(ISNUMBER(D179))),"",D179+ROW()/100000)</f>
      </c>
    </row>
    <row r="180" spans="26:26" x14ac:dyDescent="0.25">
      <c r="Z180" s="57">
        <f>IF(OR(B180="",E180="Done",E180="Not needed",NOT(ISNUMBER(D180))),"",D180+ROW()/100000)</f>
      </c>
    </row>
    <row r="181" spans="26:26" x14ac:dyDescent="0.25">
      <c r="Z181" s="57">
        <f>IF(OR(B181="",E181="Done",E181="Not needed",NOT(ISNUMBER(D181))),"",D181+ROW()/100000)</f>
      </c>
    </row>
    <row r="182" spans="26:26" x14ac:dyDescent="0.25">
      <c r="Z182" s="57">
        <f>IF(OR(B182="",E182="Done",E182="Not needed",NOT(ISNUMBER(D182))),"",D182+ROW()/100000)</f>
      </c>
    </row>
    <row r="183" spans="26:26" x14ac:dyDescent="0.25">
      <c r="Z183" s="57">
        <f>IF(OR(B183="",E183="Done",E183="Not needed",NOT(ISNUMBER(D183))),"",D183+ROW()/100000)</f>
      </c>
    </row>
    <row r="184" spans="26:26" x14ac:dyDescent="0.25">
      <c r="Z184" s="57">
        <f>IF(OR(B184="",E184="Done",E184="Not needed",NOT(ISNUMBER(D184))),"",D184+ROW()/100000)</f>
      </c>
    </row>
    <row r="185" spans="26:26" x14ac:dyDescent="0.25">
      <c r="Z185" s="57">
        <f>IF(OR(B185="",E185="Done",E185="Not needed",NOT(ISNUMBER(D185))),"",D185+ROW()/100000)</f>
      </c>
    </row>
    <row r="186" spans="26:26" x14ac:dyDescent="0.25">
      <c r="Z186" s="57">
        <f>IF(OR(B186="",E186="Done",E186="Not needed",NOT(ISNUMBER(D186))),"",D186+ROW()/100000)</f>
      </c>
    </row>
    <row r="187" spans="26:26" x14ac:dyDescent="0.25">
      <c r="Z187" s="57">
        <f>IF(OR(B187="",E187="Done",E187="Not needed",NOT(ISNUMBER(D187))),"",D187+ROW()/100000)</f>
      </c>
    </row>
    <row r="188" spans="26:26" x14ac:dyDescent="0.25">
      <c r="Z188" s="57">
        <f>IF(OR(B188="",E188="Done",E188="Not needed",NOT(ISNUMBER(D188))),"",D188+ROW()/100000)</f>
      </c>
    </row>
    <row r="189" spans="26:26" x14ac:dyDescent="0.25">
      <c r="Z189" s="57">
        <f>IF(OR(B189="",E189="Done",E189="Not needed",NOT(ISNUMBER(D189))),"",D189+ROW()/100000)</f>
      </c>
    </row>
    <row r="190" spans="26:26" x14ac:dyDescent="0.25">
      <c r="Z190" s="57">
        <f>IF(OR(B190="",E190="Done",E190="Not needed",NOT(ISNUMBER(D190))),"",D190+ROW()/100000)</f>
      </c>
    </row>
    <row r="191" spans="26:26" x14ac:dyDescent="0.25">
      <c r="Z191" s="57">
        <f>IF(OR(B191="",E191="Done",E191="Not needed",NOT(ISNUMBER(D191))),"",D191+ROW()/100000)</f>
      </c>
    </row>
    <row r="192" spans="26:26" x14ac:dyDescent="0.25">
      <c r="Z192" s="57">
        <f>IF(OR(B192="",E192="Done",E192="Not needed",NOT(ISNUMBER(D192))),"",D192+ROW()/100000)</f>
      </c>
    </row>
    <row r="193" spans="26:26" x14ac:dyDescent="0.25">
      <c r="Z193" s="57">
        <f>IF(OR(B193="",E193="Done",E193="Not needed",NOT(ISNUMBER(D193))),"",D193+ROW()/100000)</f>
      </c>
    </row>
    <row r="194" spans="26:26" x14ac:dyDescent="0.25">
      <c r="Z194" s="57">
        <f>IF(OR(B194="",E194="Done",E194="Not needed",NOT(ISNUMBER(D194))),"",D194+ROW()/100000)</f>
      </c>
    </row>
    <row r="195" spans="26:26" x14ac:dyDescent="0.25">
      <c r="Z195" s="57">
        <f>IF(OR(B195="",E195="Done",E195="Not needed",NOT(ISNUMBER(D195))),"",D195+ROW()/100000)</f>
      </c>
    </row>
    <row r="196" spans="26:26" x14ac:dyDescent="0.25">
      <c r="Z196" s="57">
        <f>IF(OR(B196="",E196="Done",E196="Not needed",NOT(ISNUMBER(D196))),"",D196+ROW()/100000)</f>
      </c>
    </row>
    <row r="197" spans="26:26" x14ac:dyDescent="0.25">
      <c r="Z197" s="57">
        <f>IF(OR(B197="",E197="Done",E197="Not needed",NOT(ISNUMBER(D197))),"",D197+ROW()/100000)</f>
      </c>
    </row>
    <row r="198" spans="26:26" x14ac:dyDescent="0.25">
      <c r="Z198" s="57">
        <f>IF(OR(B198="",E198="Done",E198="Not needed",NOT(ISNUMBER(D198))),"",D198+ROW()/100000)</f>
      </c>
    </row>
    <row r="199" spans="26:26" x14ac:dyDescent="0.25">
      <c r="Z199" s="57">
        <f>IF(OR(B199="",E199="Done",E199="Not needed",NOT(ISNUMBER(D199))),"",D199+ROW()/100000)</f>
      </c>
    </row>
    <row r="200" spans="26:26" x14ac:dyDescent="0.25">
      <c r="Z200" s="57">
        <f>IF(OR(B200="",E200="Done",E200="Not needed",NOT(ISNUMBER(D200))),"",D200+ROW()/100000)</f>
      </c>
    </row>
    <row r="201" spans="26:26" x14ac:dyDescent="0.25">
      <c r="Z201" s="57">
        <f>IF(OR(B201="",E201="Done",E201="Not needed",NOT(ISNUMBER(D201))),"",D201+ROW()/100000)</f>
      </c>
    </row>
    <row r="202" spans="26:26" x14ac:dyDescent="0.25">
      <c r="Z202" s="57">
        <f>IF(OR(B202="",E202="Done",E202="Not needed",NOT(ISNUMBER(D202))),"",D202+ROW()/100000)</f>
      </c>
    </row>
    <row r="203" spans="26:26" x14ac:dyDescent="0.25">
      <c r="Z203" s="57">
        <f>IF(OR(B203="",E203="Done",E203="Not needed",NOT(ISNUMBER(D203))),"",D203+ROW()/100000)</f>
      </c>
    </row>
    <row r="204" spans="26:26" x14ac:dyDescent="0.25">
      <c r="Z204" s="57">
        <f>IF(OR(B204="",E204="Done",E204="Not needed",NOT(ISNUMBER(D204))),"",D204+ROW()/100000)</f>
      </c>
    </row>
    <row r="205" spans="26:26" x14ac:dyDescent="0.25">
      <c r="Z205" s="57">
        <f>IF(OR(B205="",E205="Done",E205="Not needed",NOT(ISNUMBER(D205))),"",D205+ROW()/100000)</f>
      </c>
    </row>
    <row r="206" spans="26:26" x14ac:dyDescent="0.25">
      <c r="Z206" s="57">
        <f>IF(OR(B206="",E206="Done",E206="Not needed",NOT(ISNUMBER(D206))),"",D206+ROW()/100000)</f>
      </c>
    </row>
    <row r="207" spans="26:26" x14ac:dyDescent="0.25">
      <c r="Z207" s="57">
        <f>IF(OR(B207="",E207="Done",E207="Not needed",NOT(ISNUMBER(D207))),"",D207+ROW()/100000)</f>
      </c>
    </row>
    <row r="208" spans="26:26" x14ac:dyDescent="0.25">
      <c r="Z208" s="57">
        <f>IF(OR(B208="",E208="Done",E208="Not needed",NOT(ISNUMBER(D208))),"",D208+ROW()/100000)</f>
      </c>
    </row>
    <row r="209" spans="26:26" x14ac:dyDescent="0.25">
      <c r="Z209" s="57">
        <f>IF(OR(B209="",E209="Done",E209="Not needed",NOT(ISNUMBER(D209))),"",D209+ROW()/100000)</f>
      </c>
    </row>
    <row r="210" spans="26:26" x14ac:dyDescent="0.25">
      <c r="Z210" s="57">
        <f>IF(OR(B210="",E210="Done",E210="Not needed",NOT(ISNUMBER(D210))),"",D210+ROW()/100000)</f>
      </c>
    </row>
    <row r="211" spans="26:26" x14ac:dyDescent="0.25">
      <c r="Z211" s="57">
        <f>IF(OR(B211="",E211="Done",E211="Not needed",NOT(ISNUMBER(D211))),"",D211+ROW()/100000)</f>
      </c>
    </row>
    <row r="212" spans="26:26" x14ac:dyDescent="0.25">
      <c r="Z212" s="57">
        <f>IF(OR(B212="",E212="Done",E212="Not needed",NOT(ISNUMBER(D212))),"",D212+ROW()/100000)</f>
      </c>
    </row>
    <row r="213" spans="26:26" x14ac:dyDescent="0.25">
      <c r="Z213" s="57">
        <f>IF(OR(B213="",E213="Done",E213="Not needed",NOT(ISNUMBER(D213))),"",D213+ROW()/100000)</f>
      </c>
    </row>
    <row r="214" spans="26:26" x14ac:dyDescent="0.25">
      <c r="Z214" s="57">
        <f>IF(OR(B214="",E214="Done",E214="Not needed",NOT(ISNUMBER(D214))),"",D214+ROW()/100000)</f>
      </c>
    </row>
    <row r="215" spans="26:26" x14ac:dyDescent="0.25">
      <c r="Z215" s="57">
        <f>IF(OR(B215="",E215="Done",E215="Not needed",NOT(ISNUMBER(D215))),"",D215+ROW()/100000)</f>
      </c>
    </row>
    <row r="216" spans="26:26" x14ac:dyDescent="0.25">
      <c r="Z216" s="57">
        <f>IF(OR(B216="",E216="Done",E216="Not needed",NOT(ISNUMBER(D216))),"",D216+ROW()/100000)</f>
      </c>
    </row>
    <row r="217" spans="26:26" x14ac:dyDescent="0.25">
      <c r="Z217" s="57">
        <f>IF(OR(B217="",E217="Done",E217="Not needed",NOT(ISNUMBER(D217))),"",D217+ROW()/100000)</f>
      </c>
    </row>
    <row r="218" spans="26:26" x14ac:dyDescent="0.25">
      <c r="Z218" s="57">
        <f>IF(OR(B218="",E218="Done",E218="Not needed",NOT(ISNUMBER(D218))),"",D218+ROW()/100000)</f>
      </c>
    </row>
    <row r="219" spans="26:26" x14ac:dyDescent="0.25">
      <c r="Z219" s="57">
        <f>IF(OR(B219="",E219="Done",E219="Not needed",NOT(ISNUMBER(D219))),"",D219+ROW()/100000)</f>
      </c>
    </row>
    <row r="220" spans="26:26" x14ac:dyDescent="0.25">
      <c r="Z220" s="57">
        <f>IF(OR(B220="",E220="Done",E220="Not needed",NOT(ISNUMBER(D220))),"",D220+ROW()/100000)</f>
      </c>
    </row>
    <row r="221" spans="26:26" x14ac:dyDescent="0.25">
      <c r="Z221" s="57">
        <f>IF(OR(B221="",E221="Done",E221="Not needed",NOT(ISNUMBER(D221))),"",D221+ROW()/100000)</f>
      </c>
    </row>
    <row r="222" spans="26:26" x14ac:dyDescent="0.25">
      <c r="Z222" s="57">
        <f>IF(OR(B222="",E222="Done",E222="Not needed",NOT(ISNUMBER(D222))),"",D222+ROW()/100000)</f>
      </c>
    </row>
    <row r="223" spans="26:26" x14ac:dyDescent="0.25">
      <c r="Z223" s="57">
        <f>IF(OR(B223="",E223="Done",E223="Not needed",NOT(ISNUMBER(D223))),"",D223+ROW()/100000)</f>
      </c>
    </row>
    <row r="224" spans="26:26" x14ac:dyDescent="0.25">
      <c r="Z224" s="57">
        <f>IF(OR(B224="",E224="Done",E224="Not needed",NOT(ISNUMBER(D224))),"",D224+ROW()/100000)</f>
      </c>
    </row>
    <row r="225" spans="26:26" x14ac:dyDescent="0.25">
      <c r="Z225" s="57">
        <f>IF(OR(B225="",E225="Done",E225="Not needed",NOT(ISNUMBER(D225))),"",D225+ROW()/100000)</f>
      </c>
    </row>
    <row r="226" spans="26:26" x14ac:dyDescent="0.25">
      <c r="Z226" s="57">
        <f>IF(OR(B226="",E226="Done",E226="Not needed",NOT(ISNUMBER(D226))),"",D226+ROW()/100000)</f>
      </c>
    </row>
    <row r="227" spans="26:26" x14ac:dyDescent="0.25">
      <c r="Z227" s="57">
        <f>IF(OR(B227="",E227="Done",E227="Not needed",NOT(ISNUMBER(D227))),"",D227+ROW()/100000)</f>
      </c>
    </row>
    <row r="228" spans="26:26" x14ac:dyDescent="0.25">
      <c r="Z228" s="57">
        <f>IF(OR(B228="",E228="Done",E228="Not needed",NOT(ISNUMBER(D228))),"",D228+ROW()/100000)</f>
      </c>
    </row>
    <row r="229" spans="26:26" x14ac:dyDescent="0.25">
      <c r="Z229" s="57">
        <f>IF(OR(B229="",E229="Done",E229="Not needed",NOT(ISNUMBER(D229))),"",D229+ROW()/100000)</f>
      </c>
    </row>
    <row r="230" spans="26:26" x14ac:dyDescent="0.25">
      <c r="Z230" s="57">
        <f>IF(OR(B230="",E230="Done",E230="Not needed",NOT(ISNUMBER(D230))),"",D230+ROW()/100000)</f>
      </c>
    </row>
    <row r="231" spans="26:26" x14ac:dyDescent="0.25">
      <c r="Z231" s="57">
        <f>IF(OR(B231="",E231="Done",E231="Not needed",NOT(ISNUMBER(D231))),"",D231+ROW()/100000)</f>
      </c>
    </row>
    <row r="232" spans="26:26" x14ac:dyDescent="0.25">
      <c r="Z232" s="57">
        <f>IF(OR(B232="",E232="Done",E232="Not needed",NOT(ISNUMBER(D232))),"",D232+ROW()/100000)</f>
      </c>
    </row>
    <row r="233" spans="26:26" x14ac:dyDescent="0.25">
      <c r="Z233" s="57">
        <f>IF(OR(B233="",E233="Done",E233="Not needed",NOT(ISNUMBER(D233))),"",D233+ROW()/100000)</f>
      </c>
    </row>
    <row r="234" spans="26:26" x14ac:dyDescent="0.25">
      <c r="Z234" s="57">
        <f>IF(OR(B234="",E234="Done",E234="Not needed",NOT(ISNUMBER(D234))),"",D234+ROW()/100000)</f>
      </c>
    </row>
    <row r="235" spans="26:26" x14ac:dyDescent="0.25">
      <c r="Z235" s="57">
        <f>IF(OR(B235="",E235="Done",E235="Not needed",NOT(ISNUMBER(D235))),"",D235+ROW()/100000)</f>
      </c>
    </row>
    <row r="236" spans="26:26" x14ac:dyDescent="0.25">
      <c r="Z236" s="57">
        <f>IF(OR(B236="",E236="Done",E236="Not needed",NOT(ISNUMBER(D236))),"",D236+ROW()/100000)</f>
      </c>
    </row>
    <row r="237" spans="26:26" x14ac:dyDescent="0.25">
      <c r="Z237" s="57">
        <f>IF(OR(B237="",E237="Done",E237="Not needed",NOT(ISNUMBER(D237))),"",D237+ROW()/100000)</f>
      </c>
    </row>
    <row r="238" spans="26:26" x14ac:dyDescent="0.25">
      <c r="Z238" s="57">
        <f>IF(OR(B238="",E238="Done",E238="Not needed",NOT(ISNUMBER(D238))),"",D238+ROW()/100000)</f>
      </c>
    </row>
    <row r="239" spans="26:26" x14ac:dyDescent="0.25">
      <c r="Z239" s="57">
        <f>IF(OR(B239="",E239="Done",E239="Not needed",NOT(ISNUMBER(D239))),"",D239+ROW()/100000)</f>
      </c>
    </row>
    <row r="240" spans="26:26" x14ac:dyDescent="0.25">
      <c r="Z240" s="57">
        <f>IF(OR(B240="",E240="Done",E240="Not needed",NOT(ISNUMBER(D240))),"",D240+ROW()/100000)</f>
      </c>
    </row>
    <row r="241" spans="26:26" x14ac:dyDescent="0.25">
      <c r="Z241" s="57">
        <f>IF(OR(B241="",E241="Done",E241="Not needed",NOT(ISNUMBER(D241))),"",D241+ROW()/100000)</f>
      </c>
    </row>
    <row r="242" spans="26:26" x14ac:dyDescent="0.25">
      <c r="Z242" s="57">
        <f>IF(OR(B242="",E242="Done",E242="Not needed",NOT(ISNUMBER(D242))),"",D242+ROW()/100000)</f>
      </c>
    </row>
    <row r="243" spans="26:26" x14ac:dyDescent="0.25">
      <c r="Z243" s="57">
        <f>IF(OR(B243="",E243="Done",E243="Not needed",NOT(ISNUMBER(D243))),"",D243+ROW()/100000)</f>
      </c>
    </row>
    <row r="244" spans="26:26" x14ac:dyDescent="0.25">
      <c r="Z244" s="57">
        <f>IF(OR(B244="",E244="Done",E244="Not needed",NOT(ISNUMBER(D244))),"",D244+ROW()/100000)</f>
      </c>
    </row>
    <row r="245" spans="26:26" x14ac:dyDescent="0.25">
      <c r="Z245" s="57">
        <f>IF(OR(B245="",E245="Done",E245="Not needed",NOT(ISNUMBER(D245))),"",D245+ROW()/100000)</f>
      </c>
    </row>
    <row r="246" spans="26:26" x14ac:dyDescent="0.25">
      <c r="Z246" s="57">
        <f>IF(OR(B246="",E246="Done",E246="Not needed",NOT(ISNUMBER(D246))),"",D246+ROW()/100000)</f>
      </c>
    </row>
    <row r="247" spans="26:26" x14ac:dyDescent="0.25">
      <c r="Z247" s="57">
        <f>IF(OR(B247="",E247="Done",E247="Not needed",NOT(ISNUMBER(D247))),"",D247+ROW()/100000)</f>
      </c>
    </row>
    <row r="248" spans="26:26" x14ac:dyDescent="0.25">
      <c r="Z248" s="57">
        <f>IF(OR(B248="",E248="Done",E248="Not needed",NOT(ISNUMBER(D248))),"",D248+ROW()/100000)</f>
      </c>
    </row>
    <row r="249" spans="26:26" x14ac:dyDescent="0.25">
      <c r="Z249" s="57">
        <f>IF(OR(B249="",E249="Done",E249="Not needed",NOT(ISNUMBER(D249))),"",D249+ROW()/100000)</f>
      </c>
    </row>
    <row r="250" spans="26:26" x14ac:dyDescent="0.25">
      <c r="Z250" s="57">
        <f>IF(OR(B250="",E250="Done",E250="Not needed",NOT(ISNUMBER(D250))),"",D250+ROW()/100000)</f>
      </c>
    </row>
    <row r="251" spans="26:26" x14ac:dyDescent="0.25">
      <c r="Z251" s="57">
        <f>IF(OR(B251="",E251="Done",E251="Not needed",NOT(ISNUMBER(D251))),"",D251+ROW()/100000)</f>
      </c>
    </row>
    <row r="252" spans="26:26" x14ac:dyDescent="0.25">
      <c r="Z252" s="57">
        <f>IF(OR(B252="",E252="Done",E252="Not needed",NOT(ISNUMBER(D252))),"",D252+ROW()/100000)</f>
      </c>
    </row>
    <row r="253" spans="26:26" x14ac:dyDescent="0.25">
      <c r="Z253" s="57">
        <f>IF(OR(B253="",E253="Done",E253="Not needed",NOT(ISNUMBER(D253))),"",D253+ROW()/100000)</f>
      </c>
    </row>
    <row r="254" spans="26:26" x14ac:dyDescent="0.25">
      <c r="Z254" s="57">
        <f>IF(OR(B254="",E254="Done",E254="Not needed",NOT(ISNUMBER(D254))),"",D254+ROW()/100000)</f>
      </c>
    </row>
    <row r="255" spans="26:26" x14ac:dyDescent="0.25">
      <c r="Z255" s="57">
        <f>IF(OR(B255="",E255="Done",E255="Not needed",NOT(ISNUMBER(D255))),"",D255+ROW()/100000)</f>
      </c>
    </row>
    <row r="256" spans="26:26" x14ac:dyDescent="0.25">
      <c r="Z256" s="57">
        <f>IF(OR(B256="",E256="Done",E256="Not needed",NOT(ISNUMBER(D256))),"",D256+ROW()/100000)</f>
      </c>
    </row>
    <row r="257" spans="26:26" x14ac:dyDescent="0.25">
      <c r="Z257" s="57">
        <f>IF(OR(B257="",E257="Done",E257="Not needed",NOT(ISNUMBER(D257))),"",D257+ROW()/100000)</f>
      </c>
    </row>
    <row r="258" spans="26:26" x14ac:dyDescent="0.25">
      <c r="Z258" s="57">
        <f>IF(OR(B258="",E258="Done",E258="Not needed",NOT(ISNUMBER(D258))),"",D258+ROW()/100000)</f>
      </c>
    </row>
    <row r="259" spans="26:26" x14ac:dyDescent="0.25">
      <c r="Z259" s="57">
        <f>IF(OR(B259="",E259="Done",E259="Not needed",NOT(ISNUMBER(D259))),"",D259+ROW()/100000)</f>
      </c>
    </row>
    <row r="260" spans="26:26" x14ac:dyDescent="0.25">
      <c r="Z260" s="57">
        <f>IF(OR(B260="",E260="Done",E260="Not needed",NOT(ISNUMBER(D260))),"",D260+ROW()/100000)</f>
      </c>
    </row>
    <row r="261" spans="26:26" x14ac:dyDescent="0.25">
      <c r="Z261" s="57">
        <f>IF(OR(B261="",E261="Done",E261="Not needed",NOT(ISNUMBER(D261))),"",D261+ROW()/100000)</f>
      </c>
    </row>
    <row r="262" spans="26:26" x14ac:dyDescent="0.25">
      <c r="Z262" s="57">
        <f>IF(OR(B262="",E262="Done",E262="Not needed",NOT(ISNUMBER(D262))),"",D262+ROW()/100000)</f>
      </c>
    </row>
    <row r="263" spans="26:26" x14ac:dyDescent="0.25">
      <c r="Z263" s="57">
        <f>IF(OR(B263="",E263="Done",E263="Not needed",NOT(ISNUMBER(D263))),"",D263+ROW()/100000)</f>
      </c>
    </row>
    <row r="264" spans="26:26" x14ac:dyDescent="0.25">
      <c r="Z264" s="57">
        <f>IF(OR(B264="",E264="Done",E264="Not needed",NOT(ISNUMBER(D264))),"",D264+ROW()/100000)</f>
      </c>
    </row>
    <row r="265" spans="26:26" x14ac:dyDescent="0.25">
      <c r="Z265" s="57">
        <f>IF(OR(B265="",E265="Done",E265="Not needed",NOT(ISNUMBER(D265))),"",D265+ROW()/100000)</f>
      </c>
    </row>
    <row r="266" spans="26:26" x14ac:dyDescent="0.25">
      <c r="Z266" s="57">
        <f>IF(OR(B266="",E266="Done",E266="Not needed",NOT(ISNUMBER(D266))),"",D266+ROW()/100000)</f>
      </c>
    </row>
    <row r="267" spans="26:26" x14ac:dyDescent="0.25">
      <c r="Z267" s="57">
        <f>IF(OR(B267="",E267="Done",E267="Not needed",NOT(ISNUMBER(D267))),"",D267+ROW()/100000)</f>
      </c>
    </row>
    <row r="268" spans="26:26" x14ac:dyDescent="0.25">
      <c r="Z268" s="57">
        <f>IF(OR(B268="",E268="Done",E268="Not needed",NOT(ISNUMBER(D268))),"",D268+ROW()/100000)</f>
      </c>
    </row>
    <row r="269" spans="26:26" x14ac:dyDescent="0.25">
      <c r="Z269" s="57">
        <f>IF(OR(B269="",E269="Done",E269="Not needed",NOT(ISNUMBER(D269))),"",D269+ROW()/100000)</f>
      </c>
    </row>
    <row r="270" spans="26:26" x14ac:dyDescent="0.25">
      <c r="Z270" s="57">
        <f>IF(OR(B270="",E270="Done",E270="Not needed",NOT(ISNUMBER(D270))),"",D270+ROW()/100000)</f>
      </c>
    </row>
    <row r="271" spans="26:26" x14ac:dyDescent="0.25">
      <c r="Z271" s="57">
        <f>IF(OR(B271="",E271="Done",E271="Not needed",NOT(ISNUMBER(D271))),"",D271+ROW()/100000)</f>
      </c>
    </row>
    <row r="272" spans="26:26" x14ac:dyDescent="0.25">
      <c r="Z272" s="57">
        <f>IF(OR(B272="",E272="Done",E272="Not needed",NOT(ISNUMBER(D272))),"",D272+ROW()/100000)</f>
      </c>
    </row>
    <row r="273" spans="26:26" x14ac:dyDescent="0.25">
      <c r="Z273" s="57">
        <f>IF(OR(B273="",E273="Done",E273="Not needed",NOT(ISNUMBER(D273))),"",D273+ROW()/100000)</f>
      </c>
    </row>
    <row r="274" spans="26:26" x14ac:dyDescent="0.25">
      <c r="Z274" s="57">
        <f>IF(OR(B274="",E274="Done",E274="Not needed",NOT(ISNUMBER(D274))),"",D274+ROW()/100000)</f>
      </c>
    </row>
    <row r="275" spans="26:26" x14ac:dyDescent="0.25">
      <c r="Z275" s="57">
        <f>IF(OR(B275="",E275="Done",E275="Not needed",NOT(ISNUMBER(D275))),"",D275+ROW()/100000)</f>
      </c>
    </row>
    <row r="276" spans="26:26" x14ac:dyDescent="0.25">
      <c r="Z276" s="57">
        <f>IF(OR(B276="",E276="Done",E276="Not needed",NOT(ISNUMBER(D276))),"",D276+ROW()/100000)</f>
      </c>
    </row>
    <row r="277" spans="26:26" x14ac:dyDescent="0.25">
      <c r="Z277" s="57">
        <f>IF(OR(B277="",E277="Done",E277="Not needed",NOT(ISNUMBER(D277))),"",D277+ROW()/100000)</f>
      </c>
    </row>
    <row r="278" spans="26:26" x14ac:dyDescent="0.25">
      <c r="Z278" s="57">
        <f>IF(OR(B278="",E278="Done",E278="Not needed",NOT(ISNUMBER(D278))),"",D278+ROW()/100000)</f>
      </c>
    </row>
    <row r="279" spans="26:26" x14ac:dyDescent="0.25">
      <c r="Z279" s="57">
        <f>IF(OR(B279="",E279="Done",E279="Not needed",NOT(ISNUMBER(D279))),"",D279+ROW()/100000)</f>
      </c>
    </row>
    <row r="280" spans="26:26" x14ac:dyDescent="0.25">
      <c r="Z280" s="57">
        <f>IF(OR(B280="",E280="Done",E280="Not needed",NOT(ISNUMBER(D280))),"",D280+ROW()/100000)</f>
      </c>
    </row>
    <row r="281" spans="26:26" x14ac:dyDescent="0.25">
      <c r="Z281" s="57">
        <f>IF(OR(B281="",E281="Done",E281="Not needed",NOT(ISNUMBER(D281))),"",D281+ROW()/100000)</f>
      </c>
    </row>
    <row r="282" spans="26:26" x14ac:dyDescent="0.25">
      <c r="Z282" s="57">
        <f>IF(OR(B282="",E282="Done",E282="Not needed",NOT(ISNUMBER(D282))),"",D282+ROW()/100000)</f>
      </c>
    </row>
    <row r="283" spans="26:26" x14ac:dyDescent="0.25">
      <c r="Z283" s="57">
        <f>IF(OR(B283="",E283="Done",E283="Not needed",NOT(ISNUMBER(D283))),"",D283+ROW()/100000)</f>
      </c>
    </row>
    <row r="284" spans="26:26" x14ac:dyDescent="0.25">
      <c r="Z284" s="57">
        <f>IF(OR(B284="",E284="Done",E284="Not needed",NOT(ISNUMBER(D284))),"",D284+ROW()/100000)</f>
      </c>
    </row>
    <row r="285" spans="26:26" x14ac:dyDescent="0.25">
      <c r="Z285" s="57">
        <f>IF(OR(B285="",E285="Done",E285="Not needed",NOT(ISNUMBER(D285))),"",D285+ROW()/100000)</f>
      </c>
    </row>
    <row r="286" spans="26:26" x14ac:dyDescent="0.25">
      <c r="Z286" s="57">
        <f>IF(OR(B286="",E286="Done",E286="Not needed",NOT(ISNUMBER(D286))),"",D286+ROW()/100000)</f>
      </c>
    </row>
    <row r="287" spans="26:26" x14ac:dyDescent="0.25">
      <c r="Z287" s="57">
        <f>IF(OR(B287="",E287="Done",E287="Not needed",NOT(ISNUMBER(D287))),"",D287+ROW()/100000)</f>
      </c>
    </row>
    <row r="288" spans="26:26" x14ac:dyDescent="0.25">
      <c r="Z288" s="57">
        <f>IF(OR(B288="",E288="Done",E288="Not needed",NOT(ISNUMBER(D288))),"",D288+ROW()/100000)</f>
      </c>
    </row>
    <row r="289" spans="26:26" x14ac:dyDescent="0.25">
      <c r="Z289" s="57">
        <f>IF(OR(B289="",E289="Done",E289="Not needed",NOT(ISNUMBER(D289))),"",D289+ROW()/100000)</f>
      </c>
    </row>
    <row r="290" spans="26:26" x14ac:dyDescent="0.25">
      <c r="Z290" s="57">
        <f>IF(OR(B290="",E290="Done",E290="Not needed",NOT(ISNUMBER(D290))),"",D290+ROW()/100000)</f>
      </c>
    </row>
    <row r="291" spans="26:26" x14ac:dyDescent="0.25">
      <c r="Z291" s="57">
        <f>IF(OR(B291="",E291="Done",E291="Not needed",NOT(ISNUMBER(D291))),"",D291+ROW()/100000)</f>
      </c>
    </row>
    <row r="292" spans="26:26" x14ac:dyDescent="0.25">
      <c r="Z292" s="57">
        <f>IF(OR(B292="",E292="Done",E292="Not needed",NOT(ISNUMBER(D292))),"",D292+ROW()/100000)</f>
      </c>
    </row>
    <row r="293" spans="26:26" x14ac:dyDescent="0.25">
      <c r="Z293" s="57">
        <f>IF(OR(B293="",E293="Done",E293="Not needed",NOT(ISNUMBER(D293))),"",D293+ROW()/100000)</f>
      </c>
    </row>
    <row r="294" spans="26:26" x14ac:dyDescent="0.25">
      <c r="Z294" s="57">
        <f>IF(OR(B294="",E294="Done",E294="Not needed",NOT(ISNUMBER(D294))),"",D294+ROW()/100000)</f>
      </c>
    </row>
    <row r="295" spans="26:26" x14ac:dyDescent="0.25">
      <c r="Z295" s="57">
        <f>IF(OR(B295="",E295="Done",E295="Not needed",NOT(ISNUMBER(D295))),"",D295+ROW()/100000)</f>
      </c>
    </row>
    <row r="296" spans="26:26" x14ac:dyDescent="0.25">
      <c r="Z296" s="57">
        <f>IF(OR(B296="",E296="Done",E296="Not needed",NOT(ISNUMBER(D296))),"",D296+ROW()/100000)</f>
      </c>
    </row>
    <row r="297" spans="26:26" x14ac:dyDescent="0.25">
      <c r="Z297" s="57">
        <f>IF(OR(B297="",E297="Done",E297="Not needed",NOT(ISNUMBER(D297))),"",D297+ROW()/100000)</f>
      </c>
    </row>
    <row r="298" spans="26:26" x14ac:dyDescent="0.25">
      <c r="Z298" s="57">
        <f>IF(OR(B298="",E298="Done",E298="Not needed",NOT(ISNUMBER(D298))),"",D298+ROW()/100000)</f>
      </c>
    </row>
    <row r="299" spans="26:26" x14ac:dyDescent="0.25">
      <c r="Z299" s="57">
        <f>IF(OR(B299="",E299="Done",E299="Not needed",NOT(ISNUMBER(D299))),"",D299+ROW()/100000)</f>
      </c>
    </row>
    <row r="300" spans="26:26" x14ac:dyDescent="0.25">
      <c r="Z300" s="57">
        <f>IF(OR(B300="",E300="Done",E300="Not needed",NOT(ISNUMBER(D300))),"",D300+ROW()/100000)</f>
      </c>
    </row>
    <row r="301" spans="26:26" x14ac:dyDescent="0.25">
      <c r="Z301" s="57">
        <f>IF(OR(B301="",E301="Done",E301="Not needed",NOT(ISNUMBER(D301))),"",D301+ROW()/100000)</f>
      </c>
    </row>
    <row r="302" spans="26:26" x14ac:dyDescent="0.25">
      <c r="Z302" s="57">
        <f>IF(OR(B302="",E302="Done",E302="Not needed",NOT(ISNUMBER(D302))),"",D302+ROW()/100000)</f>
      </c>
    </row>
    <row r="303" spans="26:26" x14ac:dyDescent="0.25">
      <c r="Z303" s="57">
        <f>IF(OR(B303="",E303="Done",E303="Not needed",NOT(ISNUMBER(D303))),"",D303+ROW()/100000)</f>
      </c>
    </row>
    <row r="304" spans="26:26" x14ac:dyDescent="0.25">
      <c r="Z304" s="57">
        <f>IF(OR(B304="",E304="Done",E304="Not needed",NOT(ISNUMBER(D304))),"",D304+ROW()/100000)</f>
      </c>
    </row>
    <row r="305" spans="26:26" x14ac:dyDescent="0.25">
      <c r="Z305" s="57">
        <f>IF(OR(B305="",E305="Done",E305="Not needed",NOT(ISNUMBER(D305))),"",D305+ROW()/100000)</f>
      </c>
    </row>
    <row r="306" spans="26:26" x14ac:dyDescent="0.25">
      <c r="Z306" s="57">
        <f>IF(OR(B306="",E306="Done",E306="Not needed",NOT(ISNUMBER(D306))),"",D306+ROW()/100000)</f>
      </c>
    </row>
    <row r="307" spans="26:26" x14ac:dyDescent="0.25">
      <c r="Z307" s="57">
        <f>IF(OR(B307="",E307="Done",E307="Not needed",NOT(ISNUMBER(D307))),"",D307+ROW()/100000)</f>
      </c>
    </row>
    <row r="308" spans="26:26" x14ac:dyDescent="0.25">
      <c r="Z308" s="57">
        <f>IF(OR(B308="",E308="Done",E308="Not needed",NOT(ISNUMBER(D308))),"",D308+ROW()/100000)</f>
      </c>
    </row>
    <row r="309" spans="26:26" x14ac:dyDescent="0.25">
      <c r="Z309" s="57">
        <f>IF(OR(B309="",E309="Done",E309="Not needed",NOT(ISNUMBER(D309))),"",D309+ROW()/100000)</f>
      </c>
    </row>
    <row r="310" spans="26:26" x14ac:dyDescent="0.25">
      <c r="Z310" s="57">
        <f>IF(OR(B310="",E310="Done",E310="Not needed",NOT(ISNUMBER(D310))),"",D310+ROW()/100000)</f>
      </c>
    </row>
    <row r="311" spans="26:26" x14ac:dyDescent="0.25">
      <c r="Z311" s="57">
        <f>IF(OR(B311="",E311="Done",E311="Not needed",NOT(ISNUMBER(D311))),"",D311+ROW()/100000)</f>
      </c>
    </row>
    <row r="312" spans="26:26" x14ac:dyDescent="0.25">
      <c r="Z312" s="57">
        <f>IF(OR(B312="",E312="Done",E312="Not needed",NOT(ISNUMBER(D312))),"",D312+ROW()/100000)</f>
      </c>
    </row>
    <row r="313" spans="26:26" x14ac:dyDescent="0.25">
      <c r="Z313" s="57">
        <f>IF(OR(B313="",E313="Done",E313="Not needed",NOT(ISNUMBER(D313))),"",D313+ROW()/100000)</f>
      </c>
    </row>
    <row r="314" spans="26:26" x14ac:dyDescent="0.25">
      <c r="Z314" s="57">
        <f>IF(OR(B314="",E314="Done",E314="Not needed",NOT(ISNUMBER(D314))),"",D314+ROW()/100000)</f>
      </c>
    </row>
    <row r="315" spans="26:26" x14ac:dyDescent="0.25">
      <c r="Z315" s="57">
        <f>IF(OR(B315="",E315="Done",E315="Not needed",NOT(ISNUMBER(D315))),"",D315+ROW()/100000)</f>
      </c>
    </row>
    <row r="316" spans="26:26" x14ac:dyDescent="0.25">
      <c r="Z316" s="57">
        <f>IF(OR(B316="",E316="Done",E316="Not needed",NOT(ISNUMBER(D316))),"",D316+ROW()/100000)</f>
      </c>
    </row>
    <row r="317" spans="26:26" x14ac:dyDescent="0.25">
      <c r="Z317" s="57">
        <f>IF(OR(B317="",E317="Done",E317="Not needed",NOT(ISNUMBER(D317))),"",D317+ROW()/100000)</f>
      </c>
    </row>
    <row r="318" spans="26:26" x14ac:dyDescent="0.25">
      <c r="Z318" s="57">
        <f>IF(OR(B318="",E318="Done",E318="Not needed",NOT(ISNUMBER(D318))),"",D318+ROW()/100000)</f>
      </c>
    </row>
    <row r="319" spans="26:26" x14ac:dyDescent="0.25">
      <c r="Z319" s="57">
        <f>IF(OR(B319="",E319="Done",E319="Not needed",NOT(ISNUMBER(D319))),"",D319+ROW()/100000)</f>
      </c>
    </row>
    <row r="320" spans="26:26" x14ac:dyDescent="0.25">
      <c r="Z320" s="57">
        <f>IF(OR(B320="",E320="Done",E320="Not needed",NOT(ISNUMBER(D320))),"",D320+ROW()/100000)</f>
      </c>
    </row>
    <row r="321" spans="26:26" x14ac:dyDescent="0.25">
      <c r="Z321" s="57">
        <f>IF(OR(B321="",E321="Done",E321="Not needed",NOT(ISNUMBER(D321))),"",D321+ROW()/100000)</f>
      </c>
    </row>
    <row r="322" spans="26:26" x14ac:dyDescent="0.25">
      <c r="Z322" s="57">
        <f>IF(OR(B322="",E322="Done",E322="Not needed",NOT(ISNUMBER(D322))),"",D322+ROW()/100000)</f>
      </c>
    </row>
    <row r="323" spans="26:26" x14ac:dyDescent="0.25">
      <c r="Z323" s="57">
        <f>IF(OR(B323="",E323="Done",E323="Not needed",NOT(ISNUMBER(D323))),"",D323+ROW()/100000)</f>
      </c>
    </row>
    <row r="324" spans="26:26" x14ac:dyDescent="0.25">
      <c r="Z324" s="57">
        <f>IF(OR(B324="",E324="Done",E324="Not needed",NOT(ISNUMBER(D324))),"",D324+ROW()/100000)</f>
      </c>
    </row>
    <row r="325" spans="26:26" x14ac:dyDescent="0.25">
      <c r="Z325" s="57">
        <f>IF(OR(B325="",E325="Done",E325="Not needed",NOT(ISNUMBER(D325))),"",D325+ROW()/100000)</f>
      </c>
    </row>
    <row r="326" spans="26:26" x14ac:dyDescent="0.25">
      <c r="Z326" s="57">
        <f>IF(OR(B326="",E326="Done",E326="Not needed",NOT(ISNUMBER(D326))),"",D326+ROW()/100000)</f>
      </c>
    </row>
    <row r="327" spans="26:26" x14ac:dyDescent="0.25">
      <c r="Z327" s="57">
        <f>IF(OR(B327="",E327="Done",E327="Not needed",NOT(ISNUMBER(D327))),"",D327+ROW()/100000)</f>
      </c>
    </row>
    <row r="328" spans="26:26" x14ac:dyDescent="0.25">
      <c r="Z328" s="57">
        <f>IF(OR(B328="",E328="Done",E328="Not needed",NOT(ISNUMBER(D328))),"",D328+ROW()/100000)</f>
      </c>
    </row>
    <row r="329" spans="26:26" x14ac:dyDescent="0.25">
      <c r="Z329" s="57">
        <f>IF(OR(B329="",E329="Done",E329="Not needed",NOT(ISNUMBER(D329))),"",D329+ROW()/100000)</f>
      </c>
    </row>
    <row r="330" spans="26:26" x14ac:dyDescent="0.25">
      <c r="Z330" s="57">
        <f>IF(OR(B330="",E330="Done",E330="Not needed",NOT(ISNUMBER(D330))),"",D330+ROW()/100000)</f>
      </c>
    </row>
    <row r="331" spans="26:26" x14ac:dyDescent="0.25">
      <c r="Z331" s="57">
        <f>IF(OR(B331="",E331="Done",E331="Not needed",NOT(ISNUMBER(D331))),"",D331+ROW()/100000)</f>
      </c>
    </row>
    <row r="332" spans="26:26" x14ac:dyDescent="0.25">
      <c r="Z332" s="57">
        <f>IF(OR(B332="",E332="Done",E332="Not needed",NOT(ISNUMBER(D332))),"",D332+ROW()/100000)</f>
      </c>
    </row>
    <row r="333" spans="26:26" x14ac:dyDescent="0.25">
      <c r="Z333" s="57">
        <f>IF(OR(B333="",E333="Done",E333="Not needed",NOT(ISNUMBER(D333))),"",D333+ROW()/100000)</f>
      </c>
    </row>
    <row r="334" spans="26:26" x14ac:dyDescent="0.25">
      <c r="Z334" s="57">
        <f>IF(OR(B334="",E334="Done",E334="Not needed",NOT(ISNUMBER(D334))),"",D334+ROW()/100000)</f>
      </c>
    </row>
    <row r="335" spans="26:26" x14ac:dyDescent="0.25">
      <c r="Z335" s="57">
        <f>IF(OR(B335="",E335="Done",E335="Not needed",NOT(ISNUMBER(D335))),"",D335+ROW()/100000)</f>
      </c>
    </row>
    <row r="336" spans="26:26" x14ac:dyDescent="0.25">
      <c r="Z336" s="57">
        <f>IF(OR(B336="",E336="Done",E336="Not needed",NOT(ISNUMBER(D336))),"",D336+ROW()/100000)</f>
      </c>
    </row>
    <row r="337" spans="26:26" x14ac:dyDescent="0.25">
      <c r="Z337" s="57">
        <f>IF(OR(B337="",E337="Done",E337="Not needed",NOT(ISNUMBER(D337))),"",D337+ROW()/100000)</f>
      </c>
    </row>
    <row r="338" spans="26:26" x14ac:dyDescent="0.25">
      <c r="Z338" s="57">
        <f>IF(OR(B338="",E338="Done",E338="Not needed",NOT(ISNUMBER(D338))),"",D338+ROW()/100000)</f>
      </c>
    </row>
    <row r="339" spans="26:26" x14ac:dyDescent="0.25">
      <c r="Z339" s="57">
        <f>IF(OR(B339="",E339="Done",E339="Not needed",NOT(ISNUMBER(D339))),"",D339+ROW()/100000)</f>
      </c>
    </row>
    <row r="340" spans="26:26" x14ac:dyDescent="0.25">
      <c r="Z340" s="57">
        <f>IF(OR(B340="",E340="Done",E340="Not needed",NOT(ISNUMBER(D340))),"",D340+ROW()/100000)</f>
      </c>
    </row>
    <row r="341" spans="26:26" x14ac:dyDescent="0.25">
      <c r="Z341" s="57">
        <f>IF(OR(B341="",E341="Done",E341="Not needed",NOT(ISNUMBER(D341))),"",D341+ROW()/100000)</f>
      </c>
    </row>
    <row r="342" spans="26:26" x14ac:dyDescent="0.25">
      <c r="Z342" s="57">
        <f>IF(OR(B342="",E342="Done",E342="Not needed",NOT(ISNUMBER(D342))),"",D342+ROW()/100000)</f>
      </c>
    </row>
    <row r="343" spans="26:26" x14ac:dyDescent="0.25">
      <c r="Z343" s="57">
        <f>IF(OR(B343="",E343="Done",E343="Not needed",NOT(ISNUMBER(D343))),"",D343+ROW()/100000)</f>
      </c>
    </row>
    <row r="344" spans="26:26" x14ac:dyDescent="0.25">
      <c r="Z344" s="57">
        <f>IF(OR(B344="",E344="Done",E344="Not needed",NOT(ISNUMBER(D344))),"",D344+ROW()/100000)</f>
      </c>
    </row>
    <row r="345" spans="26:26" x14ac:dyDescent="0.25">
      <c r="Z345" s="57">
        <f>IF(OR(B345="",E345="Done",E345="Not needed",NOT(ISNUMBER(D345))),"",D345+ROW()/100000)</f>
      </c>
    </row>
    <row r="346" spans="26:26" x14ac:dyDescent="0.25">
      <c r="Z346" s="57">
        <f>IF(OR(B346="",E346="Done",E346="Not needed",NOT(ISNUMBER(D346))),"",D346+ROW()/100000)</f>
      </c>
    </row>
    <row r="347" spans="26:26" x14ac:dyDescent="0.25">
      <c r="Z347" s="57">
        <f>IF(OR(B347="",E347="Done",E347="Not needed",NOT(ISNUMBER(D347))),"",D347+ROW()/100000)</f>
      </c>
    </row>
    <row r="348" spans="26:26" x14ac:dyDescent="0.25">
      <c r="Z348" s="57">
        <f>IF(OR(B348="",E348="Done",E348="Not needed",NOT(ISNUMBER(D348))),"",D348+ROW()/100000)</f>
      </c>
    </row>
    <row r="349" spans="26:26" x14ac:dyDescent="0.25">
      <c r="Z349" s="57">
        <f>IF(OR(B349="",E349="Done",E349="Not needed",NOT(ISNUMBER(D349))),"",D349+ROW()/100000)</f>
      </c>
    </row>
    <row r="350" spans="26:26" x14ac:dyDescent="0.25">
      <c r="Z350" s="57">
        <f>IF(OR(B350="",E350="Done",E350="Not needed",NOT(ISNUMBER(D350))),"",D350+ROW()/100000)</f>
      </c>
    </row>
    <row r="351" spans="26:26" x14ac:dyDescent="0.25">
      <c r="Z351" s="57">
        <f>IF(OR(B351="",E351="Done",E351="Not needed",NOT(ISNUMBER(D351))),"",D351+ROW()/100000)</f>
      </c>
    </row>
    <row r="352" spans="26:26" x14ac:dyDescent="0.25">
      <c r="Z352" s="57">
        <f>IF(OR(B352="",E352="Done",E352="Not needed",NOT(ISNUMBER(D352))),"",D352+ROW()/100000)</f>
      </c>
    </row>
    <row r="353" spans="26:26" x14ac:dyDescent="0.25">
      <c r="Z353" s="57">
        <f>IF(OR(B353="",E353="Done",E353="Not needed",NOT(ISNUMBER(D353))),"",D353+ROW()/100000)</f>
      </c>
    </row>
    <row r="354" spans="26:26" x14ac:dyDescent="0.25">
      <c r="Z354" s="57">
        <f>IF(OR(B354="",E354="Done",E354="Not needed",NOT(ISNUMBER(D354))),"",D354+ROW()/100000)</f>
      </c>
    </row>
    <row r="355" spans="26:26" x14ac:dyDescent="0.25">
      <c r="Z355" s="57">
        <f>IF(OR(B355="",E355="Done",E355="Not needed",NOT(ISNUMBER(D355))),"",D355+ROW()/100000)</f>
      </c>
    </row>
    <row r="356" spans="26:26" x14ac:dyDescent="0.25">
      <c r="Z356" s="57">
        <f>IF(OR(B356="",E356="Done",E356="Not needed",NOT(ISNUMBER(D356))),"",D356+ROW()/100000)</f>
      </c>
    </row>
    <row r="357" spans="26:26" x14ac:dyDescent="0.25">
      <c r="Z357" s="57">
        <f>IF(OR(B357="",E357="Done",E357="Not needed",NOT(ISNUMBER(D357))),"",D357+ROW()/100000)</f>
      </c>
    </row>
    <row r="358" spans="26:26" x14ac:dyDescent="0.25">
      <c r="Z358" s="57">
        <f>IF(OR(B358="",E358="Done",E358="Not needed",NOT(ISNUMBER(D358))),"",D358+ROW()/100000)</f>
      </c>
    </row>
    <row r="359" spans="26:26" x14ac:dyDescent="0.25">
      <c r="Z359" s="57">
        <f>IF(OR(B359="",E359="Done",E359="Not needed",NOT(ISNUMBER(D359))),"",D359+ROW()/100000)</f>
      </c>
    </row>
    <row r="360" spans="26:26" x14ac:dyDescent="0.25">
      <c r="Z360" s="57">
        <f>IF(OR(B360="",E360="Done",E360="Not needed",NOT(ISNUMBER(D360))),"",D360+ROW()/100000)</f>
      </c>
    </row>
    <row r="361" spans="26:26" x14ac:dyDescent="0.25">
      <c r="Z361" s="57">
        <f>IF(OR(B361="",E361="Done",E361="Not needed",NOT(ISNUMBER(D361))),"",D361+ROW()/100000)</f>
      </c>
    </row>
    <row r="362" spans="26:26" x14ac:dyDescent="0.25">
      <c r="Z362" s="57">
        <f>IF(OR(B362="",E362="Done",E362="Not needed",NOT(ISNUMBER(D362))),"",D362+ROW()/100000)</f>
      </c>
    </row>
    <row r="363" spans="26:26" x14ac:dyDescent="0.25">
      <c r="Z363" s="57">
        <f>IF(OR(B363="",E363="Done",E363="Not needed",NOT(ISNUMBER(D363))),"",D363+ROW()/100000)</f>
      </c>
    </row>
    <row r="364" spans="26:26" x14ac:dyDescent="0.25">
      <c r="Z364" s="57">
        <f>IF(OR(B364="",E364="Done",E364="Not needed",NOT(ISNUMBER(D364))),"",D364+ROW()/100000)</f>
      </c>
    </row>
    <row r="365" spans="26:26" x14ac:dyDescent="0.25">
      <c r="Z365" s="57">
        <f>IF(OR(B365="",E365="Done",E365="Not needed",NOT(ISNUMBER(D365))),"",D365+ROW()/100000)</f>
      </c>
    </row>
    <row r="366" spans="26:26" x14ac:dyDescent="0.25">
      <c r="Z366" s="57">
        <f>IF(OR(B366="",E366="Done",E366="Not needed",NOT(ISNUMBER(D366))),"",D366+ROW()/100000)</f>
      </c>
    </row>
    <row r="367" spans="26:26" x14ac:dyDescent="0.25">
      <c r="Z367" s="57">
        <f>IF(OR(B367="",E367="Done",E367="Not needed",NOT(ISNUMBER(D367))),"",D367+ROW()/100000)</f>
      </c>
    </row>
    <row r="368" spans="26:26" x14ac:dyDescent="0.25">
      <c r="Z368" s="57">
        <f>IF(OR(B368="",E368="Done",E368="Not needed",NOT(ISNUMBER(D368))),"",D368+ROW()/100000)</f>
      </c>
    </row>
    <row r="369" spans="26:26" x14ac:dyDescent="0.25">
      <c r="Z369" s="57">
        <f>IF(OR(B369="",E369="Done",E369="Not needed",NOT(ISNUMBER(D369))),"",D369+ROW()/100000)</f>
      </c>
    </row>
    <row r="370" spans="26:26" x14ac:dyDescent="0.25">
      <c r="Z370" s="57">
        <f>IF(OR(B370="",E370="Done",E370="Not needed",NOT(ISNUMBER(D370))),"",D370+ROW()/100000)</f>
      </c>
    </row>
    <row r="371" spans="26:26" x14ac:dyDescent="0.25">
      <c r="Z371" s="57">
        <f>IF(OR(B371="",E371="Done",E371="Not needed",NOT(ISNUMBER(D371))),"",D371+ROW()/100000)</f>
      </c>
    </row>
    <row r="372" spans="26:26" x14ac:dyDescent="0.25">
      <c r="Z372" s="57">
        <f>IF(OR(B372="",E372="Done",E372="Not needed",NOT(ISNUMBER(D372))),"",D372+ROW()/100000)</f>
      </c>
    </row>
    <row r="373" spans="26:26" x14ac:dyDescent="0.25">
      <c r="Z373" s="57">
        <f>IF(OR(B373="",E373="Done",E373="Not needed",NOT(ISNUMBER(D373))),"",D373+ROW()/100000)</f>
      </c>
    </row>
    <row r="374" spans="26:26" x14ac:dyDescent="0.25">
      <c r="Z374" s="57">
        <f>IF(OR(B374="",E374="Done",E374="Not needed",NOT(ISNUMBER(D374))),"",D374+ROW()/100000)</f>
      </c>
    </row>
    <row r="375" spans="26:26" x14ac:dyDescent="0.25">
      <c r="Z375" s="57">
        <f>IF(OR(B375="",E375="Done",E375="Not needed",NOT(ISNUMBER(D375))),"",D375+ROW()/100000)</f>
      </c>
    </row>
    <row r="376" spans="26:26" x14ac:dyDescent="0.25">
      <c r="Z376" s="57">
        <f>IF(OR(B376="",E376="Done",E376="Not needed",NOT(ISNUMBER(D376))),"",D376+ROW()/100000)</f>
      </c>
    </row>
    <row r="377" spans="26:26" x14ac:dyDescent="0.25">
      <c r="Z377" s="57">
        <f>IF(OR(B377="",E377="Done",E377="Not needed",NOT(ISNUMBER(D377))),"",D377+ROW()/100000)</f>
      </c>
    </row>
    <row r="378" spans="26:26" x14ac:dyDescent="0.25">
      <c r="Z378" s="57">
        <f>IF(OR(B378="",E378="Done",E378="Not needed",NOT(ISNUMBER(D378))),"",D378+ROW()/100000)</f>
      </c>
    </row>
    <row r="379" spans="26:26" x14ac:dyDescent="0.25">
      <c r="Z379" s="57">
        <f>IF(OR(B379="",E379="Done",E379="Not needed",NOT(ISNUMBER(D379))),"",D379+ROW()/100000)</f>
      </c>
    </row>
    <row r="380" spans="26:26" x14ac:dyDescent="0.25">
      <c r="Z380" s="57">
        <f>IF(OR(B380="",E380="Done",E380="Not needed",NOT(ISNUMBER(D380))),"",D380+ROW()/100000)</f>
      </c>
    </row>
    <row r="381" spans="26:26" x14ac:dyDescent="0.25">
      <c r="Z381" s="57">
        <f>IF(OR(B381="",E381="Done",E381="Not needed",NOT(ISNUMBER(D381))),"",D381+ROW()/100000)</f>
      </c>
    </row>
    <row r="382" spans="26:26" x14ac:dyDescent="0.25">
      <c r="Z382" s="57">
        <f>IF(OR(B382="",E382="Done",E382="Not needed",NOT(ISNUMBER(D382))),"",D382+ROW()/100000)</f>
      </c>
    </row>
    <row r="383" spans="26:26" x14ac:dyDescent="0.25">
      <c r="Z383" s="57">
        <f>IF(OR(B383="",E383="Done",E383="Not needed",NOT(ISNUMBER(D383))),"",D383+ROW()/100000)</f>
      </c>
    </row>
    <row r="384" spans="26:26" x14ac:dyDescent="0.25">
      <c r="Z384" s="57">
        <f>IF(OR(B384="",E384="Done",E384="Not needed",NOT(ISNUMBER(D384))),"",D384+ROW()/100000)</f>
      </c>
    </row>
    <row r="385" spans="26:26" x14ac:dyDescent="0.25">
      <c r="Z385" s="57">
        <f>IF(OR(B385="",E385="Done",E385="Not needed",NOT(ISNUMBER(D385))),"",D385+ROW()/100000)</f>
      </c>
    </row>
    <row r="386" spans="26:26" x14ac:dyDescent="0.25">
      <c r="Z386" s="57">
        <f>IF(OR(B386="",E386="Done",E386="Not needed",NOT(ISNUMBER(D386))),"",D386+ROW()/100000)</f>
      </c>
    </row>
    <row r="387" spans="26:26" x14ac:dyDescent="0.25">
      <c r="Z387" s="57">
        <f>IF(OR(B387="",E387="Done",E387="Not needed",NOT(ISNUMBER(D387))),"",D387+ROW()/100000)</f>
      </c>
    </row>
    <row r="388" spans="26:26" x14ac:dyDescent="0.25">
      <c r="Z388" s="57">
        <f>IF(OR(B388="",E388="Done",E388="Not needed",NOT(ISNUMBER(D388))),"",D388+ROW()/100000)</f>
      </c>
    </row>
    <row r="389" spans="26:26" x14ac:dyDescent="0.25">
      <c r="Z389" s="57">
        <f>IF(OR(B389="",E389="Done",E389="Not needed",NOT(ISNUMBER(D389))),"",D389+ROW()/100000)</f>
      </c>
    </row>
    <row r="390" spans="26:26" x14ac:dyDescent="0.25">
      <c r="Z390" s="57">
        <f>IF(OR(B390="",E390="Done",E390="Not needed",NOT(ISNUMBER(D390))),"",D390+ROW()/100000)</f>
      </c>
    </row>
    <row r="391" spans="26:26" x14ac:dyDescent="0.25">
      <c r="Z391" s="57">
        <f>IF(OR(B391="",E391="Done",E391="Not needed",NOT(ISNUMBER(D391))),"",D391+ROW()/100000)</f>
      </c>
    </row>
    <row r="392" spans="26:26" x14ac:dyDescent="0.25">
      <c r="Z392" s="57">
        <f>IF(OR(B392="",E392="Done",E392="Not needed",NOT(ISNUMBER(D392))),"",D392+ROW()/100000)</f>
      </c>
    </row>
    <row r="393" spans="26:26" x14ac:dyDescent="0.25">
      <c r="Z393" s="57">
        <f>IF(OR(B393="",E393="Done",E393="Not needed",NOT(ISNUMBER(D393))),"",D393+ROW()/100000)</f>
      </c>
    </row>
    <row r="394" spans="26:26" x14ac:dyDescent="0.25">
      <c r="Z394" s="57">
        <f>IF(OR(B394="",E394="Done",E394="Not needed",NOT(ISNUMBER(D394))),"",D394+ROW()/100000)</f>
      </c>
    </row>
    <row r="395" spans="26:26" x14ac:dyDescent="0.25">
      <c r="Z395" s="57">
        <f>IF(OR(B395="",E395="Done",E395="Not needed",NOT(ISNUMBER(D395))),"",D395+ROW()/100000)</f>
      </c>
    </row>
    <row r="396" spans="26:26" x14ac:dyDescent="0.25">
      <c r="Z396" s="57">
        <f>IF(OR(B396="",E396="Done",E396="Not needed",NOT(ISNUMBER(D396))),"",D396+ROW()/100000)</f>
      </c>
    </row>
    <row r="397" spans="26:26" x14ac:dyDescent="0.25">
      <c r="Z397" s="57">
        <f>IF(OR(B397="",E397="Done",E397="Not needed",NOT(ISNUMBER(D397))),"",D397+ROW()/100000)</f>
      </c>
    </row>
    <row r="398" spans="26:26" x14ac:dyDescent="0.25">
      <c r="Z398" s="57">
        <f>IF(OR(B398="",E398="Done",E398="Not needed",NOT(ISNUMBER(D398))),"",D398+ROW()/100000)</f>
      </c>
    </row>
    <row r="399" spans="26:26" x14ac:dyDescent="0.25">
      <c r="Z399" s="57">
        <f>IF(OR(B399="",E399="Done",E399="Not needed",NOT(ISNUMBER(D399))),"",D399+ROW()/100000)</f>
      </c>
    </row>
    <row r="400" spans="26:26" x14ac:dyDescent="0.25">
      <c r="Z400" s="57">
        <f>IF(OR(B400="",E400="Done",E400="Not needed",NOT(ISNUMBER(D400))),"",D400+ROW()/100000)</f>
      </c>
    </row>
    <row r="401" spans="26:26" x14ac:dyDescent="0.25">
      <c r="Z401" s="57">
        <f>IF(OR(B401="",E401="Done",E401="Not needed",NOT(ISNUMBER(D401))),"",D401+ROW()/100000)</f>
      </c>
    </row>
    <row r="402" spans="26:26" x14ac:dyDescent="0.25">
      <c r="Z402" s="57">
        <f>IF(OR(B402="",E402="Done",E402="Not needed",NOT(ISNUMBER(D402))),"",D402+ROW()/100000)</f>
      </c>
    </row>
    <row r="403" spans="26:26" x14ac:dyDescent="0.25">
      <c r="Z403" s="57">
        <f>IF(OR(B403="",E403="Done",E403="Not needed",NOT(ISNUMBER(D403))),"",D403+ROW()/100000)</f>
      </c>
    </row>
    <row r="404" spans="26:26" x14ac:dyDescent="0.25">
      <c r="Z404" s="57">
        <f>IF(OR(B404="",E404="Done",E404="Not needed",NOT(ISNUMBER(D404))),"",D404+ROW()/100000)</f>
      </c>
    </row>
    <row r="405" spans="26:26" x14ac:dyDescent="0.25">
      <c r="Z405" s="57">
        <f>IF(OR(B405="",E405="Done",E405="Not needed",NOT(ISNUMBER(D405))),"",D405+ROW()/100000)</f>
      </c>
    </row>
    <row r="406" spans="26:26" x14ac:dyDescent="0.25">
      <c r="Z406" s="57">
        <f>IF(OR(B406="",E406="Done",E406="Not needed",NOT(ISNUMBER(D406))),"",D406+ROW()/100000)</f>
      </c>
    </row>
    <row r="407" spans="26:26" x14ac:dyDescent="0.25">
      <c r="Z407" s="57">
        <f>IF(OR(B407="",E407="Done",E407="Not needed",NOT(ISNUMBER(D407))),"",D407+ROW()/100000)</f>
      </c>
    </row>
    <row r="408" spans="26:26" x14ac:dyDescent="0.25">
      <c r="Z408" s="57">
        <f>IF(OR(B408="",E408="Done",E408="Not needed",NOT(ISNUMBER(D408))),"",D408+ROW()/100000)</f>
      </c>
    </row>
    <row r="409" spans="26:26" x14ac:dyDescent="0.25">
      <c r="Z409" s="57">
        <f>IF(OR(B409="",E409="Done",E409="Not needed",NOT(ISNUMBER(D409))),"",D409+ROW()/100000)</f>
      </c>
    </row>
    <row r="410" spans="26:26" x14ac:dyDescent="0.25">
      <c r="Z410" s="57">
        <f>IF(OR(B410="",E410="Done",E410="Not needed",NOT(ISNUMBER(D410))),"",D410+ROW()/100000)</f>
      </c>
    </row>
    <row r="411" spans="26:26" x14ac:dyDescent="0.25">
      <c r="Z411" s="57">
        <f>IF(OR(B411="",E411="Done",E411="Not needed",NOT(ISNUMBER(D411))),"",D411+ROW()/100000)</f>
      </c>
    </row>
    <row r="412" spans="26:26" x14ac:dyDescent="0.25">
      <c r="Z412" s="57">
        <f>IF(OR(B412="",E412="Done",E412="Not needed",NOT(ISNUMBER(D412))),"",D412+ROW()/100000)</f>
      </c>
    </row>
    <row r="413" spans="26:26" x14ac:dyDescent="0.25">
      <c r="Z413" s="57">
        <f>IF(OR(B413="",E413="Done",E413="Not needed",NOT(ISNUMBER(D413))),"",D413+ROW()/100000)</f>
      </c>
    </row>
    <row r="414" spans="26:26" x14ac:dyDescent="0.25">
      <c r="Z414" s="57">
        <f>IF(OR(B414="",E414="Done",E414="Not needed",NOT(ISNUMBER(D414))),"",D414+ROW()/100000)</f>
      </c>
    </row>
    <row r="415" spans="26:26" x14ac:dyDescent="0.25">
      <c r="Z415" s="57">
        <f>IF(OR(B415="",E415="Done",E415="Not needed",NOT(ISNUMBER(D415))),"",D415+ROW()/100000)</f>
      </c>
    </row>
    <row r="416" spans="26:26" x14ac:dyDescent="0.25">
      <c r="Z416" s="57">
        <f>IF(OR(B416="",E416="Done",E416="Not needed",NOT(ISNUMBER(D416))),"",D416+ROW()/100000)</f>
      </c>
    </row>
    <row r="417" spans="26:26" x14ac:dyDescent="0.25">
      <c r="Z417" s="57">
        <f>IF(OR(B417="",E417="Done",E417="Not needed",NOT(ISNUMBER(D417))),"",D417+ROW()/100000)</f>
      </c>
    </row>
    <row r="418" spans="26:26" x14ac:dyDescent="0.25">
      <c r="Z418" s="57">
        <f>IF(OR(B418="",E418="Done",E418="Not needed",NOT(ISNUMBER(D418))),"",D418+ROW()/100000)</f>
      </c>
    </row>
    <row r="419" spans="26:26" x14ac:dyDescent="0.25">
      <c r="Z419" s="57">
        <f>IF(OR(B419="",E419="Done",E419="Not needed",NOT(ISNUMBER(D419))),"",D419+ROW()/100000)</f>
      </c>
    </row>
    <row r="420" spans="26:26" x14ac:dyDescent="0.25">
      <c r="Z420" s="57">
        <f>IF(OR(B420="",E420="Done",E420="Not needed",NOT(ISNUMBER(D420))),"",D420+ROW()/100000)</f>
      </c>
    </row>
    <row r="421" spans="26:26" x14ac:dyDescent="0.25">
      <c r="Z421" s="57">
        <f>IF(OR(B421="",E421="Done",E421="Not needed",NOT(ISNUMBER(D421))),"",D421+ROW()/100000)</f>
      </c>
    </row>
    <row r="422" spans="26:26" x14ac:dyDescent="0.25">
      <c r="Z422" s="57">
        <f>IF(OR(B422="",E422="Done",E422="Not needed",NOT(ISNUMBER(D422))),"",D422+ROW()/100000)</f>
      </c>
    </row>
    <row r="423" spans="26:26" x14ac:dyDescent="0.25">
      <c r="Z423" s="57">
        <f>IF(OR(B423="",E423="Done",E423="Not needed",NOT(ISNUMBER(D423))),"",D423+ROW()/100000)</f>
      </c>
    </row>
    <row r="424" spans="26:26" x14ac:dyDescent="0.25">
      <c r="Z424" s="57">
        <f>IF(OR(B424="",E424="Done",E424="Not needed",NOT(ISNUMBER(D424))),"",D424+ROW()/100000)</f>
      </c>
    </row>
    <row r="425" spans="26:26" x14ac:dyDescent="0.25">
      <c r="Z425" s="57">
        <f>IF(OR(B425="",E425="Done",E425="Not needed",NOT(ISNUMBER(D425))),"",D425+ROW()/100000)</f>
      </c>
    </row>
    <row r="426" spans="26:26" x14ac:dyDescent="0.25">
      <c r="Z426" s="57">
        <f>IF(OR(B426="",E426="Done",E426="Not needed",NOT(ISNUMBER(D426))),"",D426+ROW()/100000)</f>
      </c>
    </row>
    <row r="427" spans="26:26" x14ac:dyDescent="0.25">
      <c r="Z427" s="57">
        <f>IF(OR(B427="",E427="Done",E427="Not needed",NOT(ISNUMBER(D427))),"",D427+ROW()/100000)</f>
      </c>
    </row>
    <row r="428" spans="26:26" x14ac:dyDescent="0.25">
      <c r="Z428" s="57">
        <f>IF(OR(B428="",E428="Done",E428="Not needed",NOT(ISNUMBER(D428))),"",D428+ROW()/100000)</f>
      </c>
    </row>
    <row r="429" spans="26:26" x14ac:dyDescent="0.25">
      <c r="Z429" s="57">
        <f>IF(OR(B429="",E429="Done",E429="Not needed",NOT(ISNUMBER(D429))),"",D429+ROW()/100000)</f>
      </c>
    </row>
    <row r="430" spans="26:26" x14ac:dyDescent="0.25">
      <c r="Z430" s="57">
        <f>IF(OR(B430="",E430="Done",E430="Not needed",NOT(ISNUMBER(D430))),"",D430+ROW()/100000)</f>
      </c>
    </row>
    <row r="431" spans="26:26" x14ac:dyDescent="0.25">
      <c r="Z431" s="57">
        <f>IF(OR(B431="",E431="Done",E431="Not needed",NOT(ISNUMBER(D431))),"",D431+ROW()/100000)</f>
      </c>
    </row>
    <row r="432" spans="26:26" x14ac:dyDescent="0.25">
      <c r="Z432" s="57">
        <f>IF(OR(B432="",E432="Done",E432="Not needed",NOT(ISNUMBER(D432))),"",D432+ROW()/100000)</f>
      </c>
    </row>
    <row r="433" spans="26:26" x14ac:dyDescent="0.25">
      <c r="Z433" s="57">
        <f>IF(OR(B433="",E433="Done",E433="Not needed",NOT(ISNUMBER(D433))),"",D433+ROW()/100000)</f>
      </c>
    </row>
    <row r="434" spans="26:26" x14ac:dyDescent="0.25">
      <c r="Z434" s="57">
        <f>IF(OR(B434="",E434="Done",E434="Not needed",NOT(ISNUMBER(D434))),"",D434+ROW()/100000)</f>
      </c>
    </row>
    <row r="435" spans="26:26" x14ac:dyDescent="0.25">
      <c r="Z435" s="57">
        <f>IF(OR(B435="",E435="Done",E435="Not needed",NOT(ISNUMBER(D435))),"",D435+ROW()/100000)</f>
      </c>
    </row>
    <row r="436" spans="26:26" x14ac:dyDescent="0.25">
      <c r="Z436" s="57">
        <f>IF(OR(B436="",E436="Done",E436="Not needed",NOT(ISNUMBER(D436))),"",D436+ROW()/100000)</f>
      </c>
    </row>
    <row r="437" spans="26:26" x14ac:dyDescent="0.25">
      <c r="Z437" s="57">
        <f>IF(OR(B437="",E437="Done",E437="Not needed",NOT(ISNUMBER(D437))),"",D437+ROW()/100000)</f>
      </c>
    </row>
    <row r="438" spans="26:26" x14ac:dyDescent="0.25">
      <c r="Z438" s="57">
        <f>IF(OR(B438="",E438="Done",E438="Not needed",NOT(ISNUMBER(D438))),"",D438+ROW()/100000)</f>
      </c>
    </row>
    <row r="439" spans="26:26" x14ac:dyDescent="0.25">
      <c r="Z439" s="57">
        <f>IF(OR(B439="",E439="Done",E439="Not needed",NOT(ISNUMBER(D439))),"",D439+ROW()/100000)</f>
      </c>
    </row>
    <row r="440" spans="26:26" x14ac:dyDescent="0.25">
      <c r="Z440" s="57">
        <f>IF(OR(B440="",E440="Done",E440="Not needed",NOT(ISNUMBER(D440))),"",D440+ROW()/100000)</f>
      </c>
    </row>
    <row r="441" spans="26:26" x14ac:dyDescent="0.25">
      <c r="Z441" s="57">
        <f>IF(OR(B441="",E441="Done",E441="Not needed",NOT(ISNUMBER(D441))),"",D441+ROW()/100000)</f>
      </c>
    </row>
    <row r="442" spans="26:26" x14ac:dyDescent="0.25">
      <c r="Z442" s="57">
        <f>IF(OR(B442="",E442="Done",E442="Not needed",NOT(ISNUMBER(D442))),"",D442+ROW()/100000)</f>
      </c>
    </row>
    <row r="443" spans="26:26" x14ac:dyDescent="0.25">
      <c r="Z443" s="57">
        <f>IF(OR(B443="",E443="Done",E443="Not needed",NOT(ISNUMBER(D443))),"",D443+ROW()/100000)</f>
      </c>
    </row>
    <row r="444" spans="26:26" x14ac:dyDescent="0.25">
      <c r="Z444" s="57">
        <f>IF(OR(B444="",E444="Done",E444="Not needed",NOT(ISNUMBER(D444))),"",D444+ROW()/100000)</f>
      </c>
    </row>
    <row r="445" spans="26:26" x14ac:dyDescent="0.25">
      <c r="Z445" s="57">
        <f>IF(OR(B445="",E445="Done",E445="Not needed",NOT(ISNUMBER(D445))),"",D445+ROW()/100000)</f>
      </c>
    </row>
    <row r="446" spans="26:26" x14ac:dyDescent="0.25">
      <c r="Z446" s="57">
        <f>IF(OR(B446="",E446="Done",E446="Not needed",NOT(ISNUMBER(D446))),"",D446+ROW()/100000)</f>
      </c>
    </row>
    <row r="447" spans="26:26" x14ac:dyDescent="0.25">
      <c r="Z447" s="57">
        <f>IF(OR(B447="",E447="Done",E447="Not needed",NOT(ISNUMBER(D447))),"",D447+ROW()/100000)</f>
      </c>
    </row>
    <row r="448" spans="26:26" x14ac:dyDescent="0.25">
      <c r="Z448" s="57">
        <f>IF(OR(B448="",E448="Done",E448="Not needed",NOT(ISNUMBER(D448))),"",D448+ROW()/100000)</f>
      </c>
    </row>
    <row r="449" spans="26:26" x14ac:dyDescent="0.25">
      <c r="Z449" s="57">
        <f>IF(OR(B449="",E449="Done",E449="Not needed",NOT(ISNUMBER(D449))),"",D449+ROW()/100000)</f>
      </c>
    </row>
    <row r="450" spans="26:26" x14ac:dyDescent="0.25">
      <c r="Z450" s="57">
        <f>IF(OR(B450="",E450="Done",E450="Not needed",NOT(ISNUMBER(D450))),"",D450+ROW()/100000)</f>
      </c>
    </row>
    <row r="451" spans="26:26" x14ac:dyDescent="0.25">
      <c r="Z451" s="57">
        <f>IF(OR(B451="",E451="Done",E451="Not needed",NOT(ISNUMBER(D451))),"",D451+ROW()/100000)</f>
      </c>
    </row>
    <row r="452" spans="26:26" x14ac:dyDescent="0.25">
      <c r="Z452" s="57">
        <f>IF(OR(B452="",E452="Done",E452="Not needed",NOT(ISNUMBER(D452))),"",D452+ROW()/100000)</f>
      </c>
    </row>
    <row r="453" spans="26:26" x14ac:dyDescent="0.25">
      <c r="Z453" s="57">
        <f>IF(OR(B453="",E453="Done",E453="Not needed",NOT(ISNUMBER(D453))),"",D453+ROW()/100000)</f>
      </c>
    </row>
    <row r="454" spans="26:26" x14ac:dyDescent="0.25">
      <c r="Z454" s="57">
        <f>IF(OR(B454="",E454="Done",E454="Not needed",NOT(ISNUMBER(D454))),"",D454+ROW()/100000)</f>
      </c>
    </row>
    <row r="455" spans="26:26" x14ac:dyDescent="0.25">
      <c r="Z455" s="57">
        <f>IF(OR(B455="",E455="Done",E455="Not needed",NOT(ISNUMBER(D455))),"",D455+ROW()/100000)</f>
      </c>
    </row>
    <row r="456" spans="26:26" x14ac:dyDescent="0.25">
      <c r="Z456" s="57">
        <f>IF(OR(B456="",E456="Done",E456="Not needed",NOT(ISNUMBER(D456))),"",D456+ROW()/100000)</f>
      </c>
    </row>
    <row r="457" spans="26:26" x14ac:dyDescent="0.25">
      <c r="Z457" s="57">
        <f>IF(OR(B457="",E457="Done",E457="Not needed",NOT(ISNUMBER(D457))),"",D457+ROW()/100000)</f>
      </c>
    </row>
    <row r="458" spans="26:26" x14ac:dyDescent="0.25">
      <c r="Z458" s="57">
        <f>IF(OR(B458="",E458="Done",E458="Not needed",NOT(ISNUMBER(D458))),"",D458+ROW()/100000)</f>
      </c>
    </row>
    <row r="459" spans="26:26" x14ac:dyDescent="0.25">
      <c r="Z459" s="57">
        <f>IF(OR(B459="",E459="Done",E459="Not needed",NOT(ISNUMBER(D459))),"",D459+ROW()/100000)</f>
      </c>
    </row>
    <row r="460" spans="26:26" x14ac:dyDescent="0.25">
      <c r="Z460" s="57">
        <f>IF(OR(B460="",E460="Done",E460="Not needed",NOT(ISNUMBER(D460))),"",D460+ROW()/100000)</f>
      </c>
    </row>
    <row r="461" spans="26:26" x14ac:dyDescent="0.25">
      <c r="Z461" s="57">
        <f>IF(OR(B461="",E461="Done",E461="Not needed",NOT(ISNUMBER(D461))),"",D461+ROW()/100000)</f>
      </c>
    </row>
    <row r="462" spans="26:26" x14ac:dyDescent="0.25">
      <c r="Z462" s="57">
        <f>IF(OR(B462="",E462="Done",E462="Not needed",NOT(ISNUMBER(D462))),"",D462+ROW()/100000)</f>
      </c>
    </row>
    <row r="463" spans="26:26" x14ac:dyDescent="0.25">
      <c r="Z463" s="57">
        <f>IF(OR(B463="",E463="Done",E463="Not needed",NOT(ISNUMBER(D463))),"",D463+ROW()/100000)</f>
      </c>
    </row>
    <row r="464" spans="26:26" x14ac:dyDescent="0.25">
      <c r="Z464" s="57">
        <f>IF(OR(B464="",E464="Done",E464="Not needed",NOT(ISNUMBER(D464))),"",D464+ROW()/100000)</f>
      </c>
    </row>
    <row r="465" spans="26:26" x14ac:dyDescent="0.25">
      <c r="Z465" s="57">
        <f>IF(OR(B465="",E465="Done",E465="Not needed",NOT(ISNUMBER(D465))),"",D465+ROW()/100000)</f>
      </c>
    </row>
    <row r="466" spans="26:26" x14ac:dyDescent="0.25">
      <c r="Z466" s="57">
        <f>IF(OR(B466="",E466="Done",E466="Not needed",NOT(ISNUMBER(D466))),"",D466+ROW()/100000)</f>
      </c>
    </row>
    <row r="467" spans="26:26" x14ac:dyDescent="0.25">
      <c r="Z467" s="57">
        <f>IF(OR(B467="",E467="Done",E467="Not needed",NOT(ISNUMBER(D467))),"",D467+ROW()/100000)</f>
      </c>
    </row>
    <row r="468" spans="26:26" x14ac:dyDescent="0.25">
      <c r="Z468" s="57">
        <f>IF(OR(B468="",E468="Done",E468="Not needed",NOT(ISNUMBER(D468))),"",D468+ROW()/100000)</f>
      </c>
    </row>
    <row r="469" spans="26:26" x14ac:dyDescent="0.25">
      <c r="Z469" s="57">
        <f>IF(OR(B469="",E469="Done",E469="Not needed",NOT(ISNUMBER(D469))),"",D469+ROW()/100000)</f>
      </c>
    </row>
    <row r="470" spans="26:26" x14ac:dyDescent="0.25">
      <c r="Z470" s="57">
        <f>IF(OR(B470="",E470="Done",E470="Not needed",NOT(ISNUMBER(D470))),"",D470+ROW()/100000)</f>
      </c>
    </row>
    <row r="471" spans="26:26" x14ac:dyDescent="0.25">
      <c r="Z471" s="57">
        <f>IF(OR(B471="",E471="Done",E471="Not needed",NOT(ISNUMBER(D471))),"",D471+ROW()/100000)</f>
      </c>
    </row>
    <row r="472" spans="26:26" x14ac:dyDescent="0.25">
      <c r="Z472" s="57">
        <f>IF(OR(B472="",E472="Done",E472="Not needed",NOT(ISNUMBER(D472))),"",D472+ROW()/100000)</f>
      </c>
    </row>
    <row r="473" spans="26:26" x14ac:dyDescent="0.25">
      <c r="Z473" s="57">
        <f>IF(OR(B473="",E473="Done",E473="Not needed",NOT(ISNUMBER(D473))),"",D473+ROW()/100000)</f>
      </c>
    </row>
    <row r="474" spans="26:26" x14ac:dyDescent="0.25">
      <c r="Z474" s="57">
        <f>IF(OR(B474="",E474="Done",E474="Not needed",NOT(ISNUMBER(D474))),"",D474+ROW()/100000)</f>
      </c>
    </row>
    <row r="475" spans="26:26" x14ac:dyDescent="0.25">
      <c r="Z475" s="57">
        <f>IF(OR(B475="",E475="Done",E475="Not needed",NOT(ISNUMBER(D475))),"",D475+ROW()/100000)</f>
      </c>
    </row>
    <row r="476" spans="26:26" x14ac:dyDescent="0.25">
      <c r="Z476" s="57">
        <f>IF(OR(B476="",E476="Done",E476="Not needed",NOT(ISNUMBER(D476))),"",D476+ROW()/100000)</f>
      </c>
    </row>
    <row r="477" spans="26:26" x14ac:dyDescent="0.25">
      <c r="Z477" s="57">
        <f>IF(OR(B477="",E477="Done",E477="Not needed",NOT(ISNUMBER(D477))),"",D477+ROW()/100000)</f>
      </c>
    </row>
    <row r="478" spans="26:26" x14ac:dyDescent="0.25">
      <c r="Z478" s="57">
        <f>IF(OR(B478="",E478="Done",E478="Not needed",NOT(ISNUMBER(D478))),"",D478+ROW()/100000)</f>
      </c>
    </row>
    <row r="479" spans="26:26" x14ac:dyDescent="0.25">
      <c r="Z479" s="57">
        <f>IF(OR(B479="",E479="Done",E479="Not needed",NOT(ISNUMBER(D479))),"",D479+ROW()/100000)</f>
      </c>
    </row>
    <row r="480" spans="26:26" x14ac:dyDescent="0.25">
      <c r="Z480" s="57">
        <f>IF(OR(B480="",E480="Done",E480="Not needed",NOT(ISNUMBER(D480))),"",D480+ROW()/100000)</f>
      </c>
    </row>
    <row r="481" spans="26:26" x14ac:dyDescent="0.25">
      <c r="Z481" s="57">
        <f>IF(OR(B481="",E481="Done",E481="Not needed",NOT(ISNUMBER(D481))),"",D481+ROW()/100000)</f>
      </c>
    </row>
    <row r="482" spans="26:26" x14ac:dyDescent="0.25">
      <c r="Z482" s="57">
        <f>IF(OR(B482="",E482="Done",E482="Not needed",NOT(ISNUMBER(D482))),"",D482+ROW()/100000)</f>
      </c>
    </row>
    <row r="483" spans="26:26" x14ac:dyDescent="0.25">
      <c r="Z483" s="57">
        <f>IF(OR(B483="",E483="Done",E483="Not needed",NOT(ISNUMBER(D483))),"",D483+ROW()/100000)</f>
      </c>
    </row>
    <row r="484" spans="26:26" x14ac:dyDescent="0.25">
      <c r="Z484" s="57">
        <f>IF(OR(B484="",E484="Done",E484="Not needed",NOT(ISNUMBER(D484))),"",D484+ROW()/100000)</f>
      </c>
    </row>
    <row r="485" spans="26:26" x14ac:dyDescent="0.25">
      <c r="Z485" s="57">
        <f>IF(OR(B485="",E485="Done",E485="Not needed",NOT(ISNUMBER(D485))),"",D485+ROW()/100000)</f>
      </c>
    </row>
    <row r="486" spans="26:26" x14ac:dyDescent="0.25">
      <c r="Z486" s="57">
        <f>IF(OR(B486="",E486="Done",E486="Not needed",NOT(ISNUMBER(D486))),"",D486+ROW()/100000)</f>
      </c>
    </row>
    <row r="487" spans="26:26" x14ac:dyDescent="0.25">
      <c r="Z487" s="57">
        <f>IF(OR(B487="",E487="Done",E487="Not needed",NOT(ISNUMBER(D487))),"",D487+ROW()/100000)</f>
      </c>
    </row>
    <row r="488" spans="26:26" x14ac:dyDescent="0.25">
      <c r="Z488" s="57">
        <f>IF(OR(B488="",E488="Done",E488="Not needed",NOT(ISNUMBER(D488))),"",D488+ROW()/100000)</f>
      </c>
    </row>
    <row r="489" spans="26:26" x14ac:dyDescent="0.25">
      <c r="Z489" s="57">
        <f>IF(OR(B489="",E489="Done",E489="Not needed",NOT(ISNUMBER(D489))),"",D489+ROW()/100000)</f>
      </c>
    </row>
    <row r="490" spans="26:26" x14ac:dyDescent="0.25">
      <c r="Z490" s="57">
        <f>IF(OR(B490="",E490="Done",E490="Not needed",NOT(ISNUMBER(D490))),"",D490+ROW()/100000)</f>
      </c>
    </row>
    <row r="491" spans="26:26" x14ac:dyDescent="0.25">
      <c r="Z491" s="57">
        <f>IF(OR(B491="",E491="Done",E491="Not needed",NOT(ISNUMBER(D491))),"",D491+ROW()/100000)</f>
      </c>
    </row>
    <row r="492" spans="26:26" x14ac:dyDescent="0.25">
      <c r="Z492" s="57">
        <f>IF(OR(B492="",E492="Done",E492="Not needed",NOT(ISNUMBER(D492))),"",D492+ROW()/100000)</f>
      </c>
    </row>
    <row r="493" spans="26:26" x14ac:dyDescent="0.25">
      <c r="Z493" s="57">
        <f>IF(OR(B493="",E493="Done",E493="Not needed",NOT(ISNUMBER(D493))),"",D493+ROW()/100000)</f>
      </c>
    </row>
    <row r="494" spans="26:26" x14ac:dyDescent="0.25">
      <c r="Z494" s="57">
        <f>IF(OR(B494="",E494="Done",E494="Not needed",NOT(ISNUMBER(D494))),"",D494+ROW()/100000)</f>
      </c>
    </row>
    <row r="495" spans="26:26" x14ac:dyDescent="0.25">
      <c r="Z495" s="57">
        <f>IF(OR(B495="",E495="Done",E495="Not needed",NOT(ISNUMBER(D495))),"",D495+ROW()/100000)</f>
      </c>
    </row>
    <row r="496" spans="26:26" x14ac:dyDescent="0.25">
      <c r="Z496" s="57">
        <f>IF(OR(B496="",E496="Done",E496="Not needed",NOT(ISNUMBER(D496))),"",D496+ROW()/100000)</f>
      </c>
    </row>
    <row r="497" spans="26:26" x14ac:dyDescent="0.25">
      <c r="Z497" s="57">
        <f>IF(OR(B497="",E497="Done",E497="Not needed",NOT(ISNUMBER(D497))),"",D497+ROW()/100000)</f>
      </c>
    </row>
    <row r="498" spans="26:26" x14ac:dyDescent="0.25">
      <c r="Z498" s="57">
        <f>IF(OR(B498="",E498="Done",E498="Not needed",NOT(ISNUMBER(D498))),"",D498+ROW()/100000)</f>
      </c>
    </row>
    <row r="499" spans="26:26" x14ac:dyDescent="0.25">
      <c r="Z499" s="57">
        <f>IF(OR(B499="",E499="Done",E499="Not needed",NOT(ISNUMBER(D499))),"",D499+ROW()/100000)</f>
      </c>
    </row>
    <row r="500" spans="26:26" x14ac:dyDescent="0.25">
      <c r="Z500" s="57">
        <f>IF(OR(B500="",E500="Done",E500="Not needed",NOT(ISNUMBER(D500))),"",D500+ROW()/100000)</f>
      </c>
    </row>
    <row r="501" spans="26:26" x14ac:dyDescent="0.25">
      <c r="Z501" s="57">
        <f>IF(OR(B501="",E501="Done",E501="Not needed",NOT(ISNUMBER(D501))),"",D501+ROW()/100000)</f>
      </c>
    </row>
    <row r="502" spans="26:26" x14ac:dyDescent="0.25">
      <c r="Z502" s="57">
        <f>IF(OR(B502="",E502="Done",E502="Not needed",NOT(ISNUMBER(D502))),"",D502+ROW()/100000)</f>
      </c>
    </row>
    <row r="503" spans="26:26" x14ac:dyDescent="0.25">
      <c r="Z503" s="57">
        <f>IF(OR(B503="",E503="Done",E503="Not needed",NOT(ISNUMBER(D503))),"",D503+ROW()/100000)</f>
      </c>
    </row>
    <row r="504" spans="26:26" x14ac:dyDescent="0.25">
      <c r="Z504" s="57">
        <f>IF(OR(B504="",E504="Done",E504="Not needed",NOT(ISNUMBER(D504))),"",D504+ROW()/100000)</f>
      </c>
    </row>
    <row r="505" spans="26:26" x14ac:dyDescent="0.25">
      <c r="Z505" s="57">
        <f>IF(OR(B505="",E505="Done",E505="Not needed",NOT(ISNUMBER(D505))),"",D505+ROW()/100000)</f>
      </c>
    </row>
  </sheetData>
  <sheetProtection sheet="1" algorithmName="SHA-512" hashValue="KXzYTs5ouHhNeIpHa8Cq/1r5oWGI/xy91jFlfPmDT2qR+YnH1RJH7qaC3rAy+QLJe5LWWHLXRhwQ4MNVQUoCgw==" saltValue="Q/gX4cfSqPt2oG3Bgbwsog==" spinCount="100000"/>
  <autoFilter ref="A5:G5"/>
  <conditionalFormatting sqref="A6:G156">
    <cfRule type="expression" dxfId="1" priority="1">
      <formula>OR($E6="Done",$E6="Not needed")</formula>
    </cfRule>
    <cfRule type="expression" dxfId="2" priority="2">
      <formula>AND(ISNUMBER($D6),$D6&lt;TODAY(),$E6&lt;&gt;"Done",$E6&lt;&gt;"Not needed")</formula>
    </cfRule>
    <cfRule type="expression" dxfId="3" priority="3">
      <formula>AND(ISNUMBER($D6),$D6&lt;=TODAY()+30,$E6&lt;&gt;"Done",$E6&lt;&gt;"Not needed")</formula>
    </cfRule>
  </conditionalFormatting>
  <dataValidations count="2">
    <dataValidation type="list" allowBlank="1" sqref="E10:E156">
      <formula1>"To do,Doing,Done,Not needed"</formula1>
    </dataValidation>
    <dataValidation type="list" allowBlank="1" sqref="E6:E156">
      <formula1>"To do,Doing,Done,Not needed"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J8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34" customWidth="1"/>
    <col min="3" max="3" width="22" customWidth="1"/>
    <col min="4" max="8" width="14" customWidth="1"/>
    <col min="9" max="9" width="17" customWidth="1"/>
    <col min="10" max="10" width="30" customWidth="1"/>
  </cols>
  <sheetData>
    <row r="1" ht="80" customHeight="1" spans="1:10" x14ac:dyDescent="0.25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</row>
    <row r="2" ht="49" customHeight="1" spans="1:10" x14ac:dyDescent="0.25">
      <c r="A2" s="3" t="s">
        <v>195</v>
      </c>
      <c r="B2" s="2"/>
      <c r="C2" s="2"/>
      <c r="D2" s="2"/>
      <c r="E2" s="2"/>
      <c r="F2" s="2"/>
      <c r="G2" s="2"/>
      <c r="H2" s="2"/>
      <c r="I2" s="2"/>
      <c r="J2" s="2"/>
    </row>
    <row r="3" ht="26" customHeight="1" spans="3:10" x14ac:dyDescent="0.25">
      <c r="C3" s="52" t="s">
        <v>196</v>
      </c>
      <c r="D3" s="65">
        <f>SUM(D6:D505)</f>
      </c>
      <c r="E3" s="52" t="s">
        <v>197</v>
      </c>
      <c r="F3" s="65">
        <f>SUM(F6:F505)</f>
      </c>
      <c r="G3" s="52" t="s">
        <v>198</v>
      </c>
      <c r="H3" s="65">
        <f>SUM(H6:H505)</f>
      </c>
      <c r="I3" s="52" t="s">
        <v>84</v>
      </c>
      <c r="J3" s="65">
        <f>SUM(G6:G505)</f>
      </c>
    </row>
    <row r="5" ht="24" customHeight="1" spans="1:10" x14ac:dyDescent="0.25">
      <c r="A5" s="27" t="s">
        <v>81</v>
      </c>
      <c r="B5" s="27" t="s">
        <v>199</v>
      </c>
      <c r="C5" s="27" t="s">
        <v>71</v>
      </c>
      <c r="D5" s="27" t="s">
        <v>196</v>
      </c>
      <c r="E5" s="27" t="s">
        <v>200</v>
      </c>
      <c r="F5" s="27" t="s">
        <v>197</v>
      </c>
      <c r="G5" s="27" t="s">
        <v>84</v>
      </c>
      <c r="H5" s="27" t="s">
        <v>198</v>
      </c>
      <c r="I5" s="27" t="s">
        <v>64</v>
      </c>
      <c r="J5" s="27" t="s">
        <v>98</v>
      </c>
    </row>
    <row r="6" spans="1:10" x14ac:dyDescent="0.25">
      <c r="A6" s="54" t="s">
        <v>86</v>
      </c>
      <c r="B6" s="54" t="s">
        <v>201</v>
      </c>
      <c r="C6" s="54" t="s">
        <v>14</v>
      </c>
      <c r="D6" s="66">
        <v>12000</v>
      </c>
      <c r="E6" s="66">
        <v>11500</v>
      </c>
      <c r="F6" s="66">
        <v>11500</v>
      </c>
      <c r="G6" s="66">
        <v>3000</v>
      </c>
      <c r="H6" s="67">
        <f>IF(AND(D6="",E6="",F6=""),"",IF(F6&lt;&gt;"",F6,IF(E6&lt;&gt;"",E6,D6))-N(G6))</f>
      </c>
      <c r="I6" s="55">
        <v>46402</v>
      </c>
      <c r="J6" s="56"/>
    </row>
    <row r="7" spans="1:10" x14ac:dyDescent="0.25">
      <c r="A7" s="58" t="s">
        <v>86</v>
      </c>
      <c r="B7" s="58" t="s">
        <v>202</v>
      </c>
      <c r="C7" s="58" t="s">
        <v>14</v>
      </c>
      <c r="D7" s="68">
        <v>1500</v>
      </c>
      <c r="E7" s="68">
        <v>1200</v>
      </c>
      <c r="F7" s="69"/>
      <c r="G7" s="68">
        <v>1200</v>
      </c>
      <c r="H7" s="70">
        <f>IF(AND(D7="",E7="",F7=""),"",IF(F7&lt;&gt;"",F7,IF(E7&lt;&gt;"",E7,D7))-N(G7))</f>
      </c>
      <c r="I7" s="63"/>
      <c r="J7" s="60"/>
    </row>
    <row r="8" spans="1:10" x14ac:dyDescent="0.25">
      <c r="A8" s="54" t="s">
        <v>87</v>
      </c>
      <c r="B8" s="54" t="s">
        <v>203</v>
      </c>
      <c r="C8" s="54" t="s">
        <v>204</v>
      </c>
      <c r="D8" s="66">
        <v>9000</v>
      </c>
      <c r="E8" s="66">
        <v>9600</v>
      </c>
      <c r="F8" s="71"/>
      <c r="G8" s="66">
        <v>2000</v>
      </c>
      <c r="H8" s="67">
        <f>IF(AND(D8="",E8="",F8=""),"",IF(F8&lt;&gt;"",F8,IF(E8&lt;&gt;"",E8,D8))-N(G8))</f>
      </c>
      <c r="I8" s="55">
        <v>46438</v>
      </c>
      <c r="J8" s="56"/>
    </row>
    <row r="9" spans="1:10" x14ac:dyDescent="0.25">
      <c r="A9" s="58" t="s">
        <v>87</v>
      </c>
      <c r="B9" s="58" t="s">
        <v>205</v>
      </c>
      <c r="C9" s="58" t="s">
        <v>206</v>
      </c>
      <c r="D9" s="68">
        <v>900</v>
      </c>
      <c r="E9" s="68">
        <v>850</v>
      </c>
      <c r="F9" s="69"/>
      <c r="G9" s="69"/>
      <c r="H9" s="70">
        <f>IF(AND(D9="",E9="",F9=""),"",IF(F9&lt;&gt;"",F9,IF(E9&lt;&gt;"",E9,D9))-N(G9))</f>
      </c>
      <c r="I9" s="63"/>
      <c r="J9" s="60"/>
    </row>
    <row r="10" spans="1:10" x14ac:dyDescent="0.25">
      <c r="A10" s="54" t="s">
        <v>88</v>
      </c>
      <c r="B10" s="54" t="s">
        <v>207</v>
      </c>
      <c r="C10" s="54" t="s">
        <v>208</v>
      </c>
      <c r="D10" s="66">
        <v>4500</v>
      </c>
      <c r="E10" s="66">
        <v>4200</v>
      </c>
      <c r="F10" s="71"/>
      <c r="G10" s="66">
        <v>1000</v>
      </c>
      <c r="H10" s="67">
        <f>IF(AND(D10="",E10="",F10=""),"",IF(F10&lt;&gt;"",F10,IF(E10&lt;&gt;"",E10,D10))-N(G10))</f>
      </c>
      <c r="I10" s="55">
        <v>46447</v>
      </c>
      <c r="J10" s="56"/>
    </row>
    <row r="11" spans="1:10" x14ac:dyDescent="0.25">
      <c r="A11" s="58" t="s">
        <v>89</v>
      </c>
      <c r="B11" s="58" t="s">
        <v>209</v>
      </c>
      <c r="C11" s="58" t="s">
        <v>210</v>
      </c>
      <c r="D11" s="68">
        <v>3200</v>
      </c>
      <c r="E11" s="68">
        <v>3400</v>
      </c>
      <c r="F11" s="69"/>
      <c r="G11" s="68">
        <v>500</v>
      </c>
      <c r="H11" s="70">
        <f>IF(AND(D11="",E11="",F11=""),"",IF(F11&lt;&gt;"",F11,IF(E11&lt;&gt;"",E11,D11))-N(G11))</f>
      </c>
      <c r="I11" s="63"/>
      <c r="J11" s="60"/>
    </row>
    <row r="12" spans="1:10" x14ac:dyDescent="0.25">
      <c r="A12" s="54" t="s">
        <v>90</v>
      </c>
      <c r="B12" s="54" t="s">
        <v>211</v>
      </c>
      <c r="C12" s="54" t="s">
        <v>212</v>
      </c>
      <c r="D12" s="66">
        <v>3000</v>
      </c>
      <c r="E12" s="66">
        <v>2750</v>
      </c>
      <c r="F12" s="71"/>
      <c r="G12" s="66">
        <v>750</v>
      </c>
      <c r="H12" s="67">
        <f>IF(AND(D12="",E12="",F12=""),"",IF(F12&lt;&gt;"",F12,IF(E12&lt;&gt;"",E12,D12))-N(G12))</f>
      </c>
      <c r="I12" s="64"/>
      <c r="J12" s="56"/>
    </row>
    <row r="13" spans="1:10" x14ac:dyDescent="0.25">
      <c r="A13" s="58" t="s">
        <v>43</v>
      </c>
      <c r="B13" s="58" t="s">
        <v>213</v>
      </c>
      <c r="C13" s="60"/>
      <c r="D13" s="68">
        <v>2500</v>
      </c>
      <c r="E13" s="69"/>
      <c r="F13" s="68">
        <v>2300</v>
      </c>
      <c r="G13" s="68">
        <v>2300</v>
      </c>
      <c r="H13" s="70">
        <f>IF(AND(D13="",E13="",F13=""),"",IF(F13&lt;&gt;"",F13,IF(E13&lt;&gt;"",E13,D13))-N(G13))</f>
      </c>
      <c r="I13" s="63"/>
      <c r="J13" s="60"/>
    </row>
    <row r="14" spans="1:10" x14ac:dyDescent="0.25">
      <c r="A14" s="54" t="s">
        <v>48</v>
      </c>
      <c r="B14" s="54" t="s">
        <v>214</v>
      </c>
      <c r="C14" s="56"/>
      <c r="D14" s="66">
        <v>600</v>
      </c>
      <c r="E14" s="66">
        <v>540</v>
      </c>
      <c r="F14" s="71"/>
      <c r="G14" s="66">
        <v>540</v>
      </c>
      <c r="H14" s="67">
        <f>IF(AND(D14="",E14="",F14=""),"",IF(F14&lt;&gt;"",F14,IF(E14&lt;&gt;"",E14,D14))-N(G14))</f>
      </c>
      <c r="I14" s="64"/>
      <c r="J14" s="56"/>
    </row>
    <row r="15" spans="1:10" x14ac:dyDescent="0.25">
      <c r="A15" s="60"/>
      <c r="B15" s="60"/>
      <c r="C15" s="60"/>
      <c r="D15" s="69"/>
      <c r="E15" s="69"/>
      <c r="F15" s="69"/>
      <c r="G15" s="69"/>
      <c r="H15" s="70">
        <f>IF(AND(D15="",E15="",F15=""),"",IF(F15&lt;&gt;"",F15,IF(E15&lt;&gt;"",E15,D15))-N(G15))</f>
      </c>
      <c r="I15" s="63"/>
      <c r="J15" s="60"/>
    </row>
    <row r="16" spans="1:10" x14ac:dyDescent="0.25">
      <c r="A16" s="56"/>
      <c r="B16" s="56"/>
      <c r="C16" s="56"/>
      <c r="D16" s="71"/>
      <c r="E16" s="71"/>
      <c r="F16" s="71"/>
      <c r="G16" s="71"/>
      <c r="H16" s="67">
        <f>IF(AND(D16="",E16="",F16=""),"",IF(F16&lt;&gt;"",F16,IF(E16&lt;&gt;"",E16,D16))-N(G16))</f>
      </c>
      <c r="I16" s="64"/>
      <c r="J16" s="56"/>
    </row>
    <row r="17" spans="1:10" x14ac:dyDescent="0.25">
      <c r="A17" s="60"/>
      <c r="B17" s="60"/>
      <c r="C17" s="60"/>
      <c r="D17" s="69"/>
      <c r="E17" s="69"/>
      <c r="F17" s="69"/>
      <c r="G17" s="69"/>
      <c r="H17" s="70">
        <f>IF(AND(D17="",E17="",F17=""),"",IF(F17&lt;&gt;"",F17,IF(E17&lt;&gt;"",E17,D17))-N(G17))</f>
      </c>
      <c r="I17" s="63"/>
      <c r="J17" s="60"/>
    </row>
    <row r="18" spans="1:10" x14ac:dyDescent="0.25">
      <c r="A18" s="56"/>
      <c r="B18" s="56"/>
      <c r="C18" s="56"/>
      <c r="D18" s="71"/>
      <c r="E18" s="71"/>
      <c r="F18" s="71"/>
      <c r="G18" s="71"/>
      <c r="H18" s="67">
        <f>IF(AND(D18="",E18="",F18=""),"",IF(F18&lt;&gt;"",F18,IF(E18&lt;&gt;"",E18,D18))-N(G18))</f>
      </c>
      <c r="I18" s="64"/>
      <c r="J18" s="56"/>
    </row>
    <row r="19" spans="1:10" x14ac:dyDescent="0.25">
      <c r="A19" s="60"/>
      <c r="B19" s="60"/>
      <c r="C19" s="60"/>
      <c r="D19" s="69"/>
      <c r="E19" s="69"/>
      <c r="F19" s="69"/>
      <c r="G19" s="69"/>
      <c r="H19" s="70">
        <f>IF(AND(D19="",E19="",F19=""),"",IF(F19&lt;&gt;"",F19,IF(E19&lt;&gt;"",E19,D19))-N(G19))</f>
      </c>
      <c r="I19" s="63"/>
      <c r="J19" s="60"/>
    </row>
    <row r="20" spans="1:10" x14ac:dyDescent="0.25">
      <c r="A20" s="56"/>
      <c r="B20" s="56"/>
      <c r="C20" s="56"/>
      <c r="D20" s="71"/>
      <c r="E20" s="71"/>
      <c r="F20" s="71"/>
      <c r="G20" s="71"/>
      <c r="H20" s="67">
        <f>IF(AND(D20="",E20="",F20=""),"",IF(F20&lt;&gt;"",F20,IF(E20&lt;&gt;"",E20,D20))-N(G20))</f>
      </c>
      <c r="I20" s="64"/>
      <c r="J20" s="56"/>
    </row>
    <row r="21" spans="1:10" x14ac:dyDescent="0.25">
      <c r="A21" s="60"/>
      <c r="B21" s="60"/>
      <c r="C21" s="60"/>
      <c r="D21" s="69"/>
      <c r="E21" s="69"/>
      <c r="F21" s="69"/>
      <c r="G21" s="69"/>
      <c r="H21" s="70">
        <f>IF(AND(D21="",E21="",F21=""),"",IF(F21&lt;&gt;"",F21,IF(E21&lt;&gt;"",E21,D21))-N(G21))</f>
      </c>
      <c r="I21" s="63"/>
      <c r="J21" s="60"/>
    </row>
    <row r="22" spans="1:10" x14ac:dyDescent="0.25">
      <c r="A22" s="56"/>
      <c r="B22" s="56"/>
      <c r="C22" s="56"/>
      <c r="D22" s="71"/>
      <c r="E22" s="71"/>
      <c r="F22" s="71"/>
      <c r="G22" s="71"/>
      <c r="H22" s="67">
        <f>IF(AND(D22="",E22="",F22=""),"",IF(F22&lt;&gt;"",F22,IF(E22&lt;&gt;"",E22,D22))-N(G22))</f>
      </c>
      <c r="I22" s="64"/>
      <c r="J22" s="56"/>
    </row>
    <row r="23" spans="1:10" x14ac:dyDescent="0.25">
      <c r="A23" s="60"/>
      <c r="B23" s="60"/>
      <c r="C23" s="60"/>
      <c r="D23" s="69"/>
      <c r="E23" s="69"/>
      <c r="F23" s="69"/>
      <c r="G23" s="69"/>
      <c r="H23" s="70">
        <f>IF(AND(D23="",E23="",F23=""),"",IF(F23&lt;&gt;"",F23,IF(E23&lt;&gt;"",E23,D23))-N(G23))</f>
      </c>
      <c r="I23" s="63"/>
      <c r="J23" s="60"/>
    </row>
    <row r="24" spans="1:10" x14ac:dyDescent="0.25">
      <c r="A24" s="56"/>
      <c r="B24" s="56"/>
      <c r="C24" s="56"/>
      <c r="D24" s="71"/>
      <c r="E24" s="71"/>
      <c r="F24" s="71"/>
      <c r="G24" s="71"/>
      <c r="H24" s="67">
        <f>IF(AND(D24="",E24="",F24=""),"",IF(F24&lt;&gt;"",F24,IF(E24&lt;&gt;"",E24,D24))-N(G24))</f>
      </c>
      <c r="I24" s="64"/>
      <c r="J24" s="56"/>
    </row>
    <row r="25" spans="1:10" x14ac:dyDescent="0.25">
      <c r="A25" s="60"/>
      <c r="B25" s="60"/>
      <c r="C25" s="60"/>
      <c r="D25" s="69"/>
      <c r="E25" s="69"/>
      <c r="F25" s="69"/>
      <c r="G25" s="69"/>
      <c r="H25" s="70">
        <f>IF(AND(D25="",E25="",F25=""),"",IF(F25&lt;&gt;"",F25,IF(E25&lt;&gt;"",E25,D25))-N(G25))</f>
      </c>
      <c r="I25" s="63"/>
      <c r="J25" s="60"/>
    </row>
    <row r="26" spans="1:10" x14ac:dyDescent="0.25">
      <c r="A26" s="56"/>
      <c r="B26" s="56"/>
      <c r="C26" s="56"/>
      <c r="D26" s="71"/>
      <c r="E26" s="71"/>
      <c r="F26" s="71"/>
      <c r="G26" s="71"/>
      <c r="H26" s="67">
        <f>IF(AND(D26="",E26="",F26=""),"",IF(F26&lt;&gt;"",F26,IF(E26&lt;&gt;"",E26,D26))-N(G26))</f>
      </c>
      <c r="I26" s="64"/>
      <c r="J26" s="56"/>
    </row>
    <row r="27" spans="1:10" x14ac:dyDescent="0.25">
      <c r="A27" s="60"/>
      <c r="B27" s="60"/>
      <c r="C27" s="60"/>
      <c r="D27" s="69"/>
      <c r="E27" s="69"/>
      <c r="F27" s="69"/>
      <c r="G27" s="69"/>
      <c r="H27" s="70">
        <f>IF(AND(D27="",E27="",F27=""),"",IF(F27&lt;&gt;"",F27,IF(E27&lt;&gt;"",E27,D27))-N(G27))</f>
      </c>
      <c r="I27" s="63"/>
      <c r="J27" s="60"/>
    </row>
    <row r="28" spans="1:10" x14ac:dyDescent="0.25">
      <c r="A28" s="56"/>
      <c r="B28" s="56"/>
      <c r="C28" s="56"/>
      <c r="D28" s="71"/>
      <c r="E28" s="71"/>
      <c r="F28" s="71"/>
      <c r="G28" s="71"/>
      <c r="H28" s="67">
        <f>IF(AND(D28="",E28="",F28=""),"",IF(F28&lt;&gt;"",F28,IF(E28&lt;&gt;"",E28,D28))-N(G28))</f>
      </c>
      <c r="I28" s="64"/>
      <c r="J28" s="56"/>
    </row>
    <row r="29" spans="1:10" x14ac:dyDescent="0.25">
      <c r="A29" s="60"/>
      <c r="B29" s="60"/>
      <c r="C29" s="60"/>
      <c r="D29" s="69"/>
      <c r="E29" s="69"/>
      <c r="F29" s="69"/>
      <c r="G29" s="69"/>
      <c r="H29" s="70">
        <f>IF(AND(D29="",E29="",F29=""),"",IF(F29&lt;&gt;"",F29,IF(E29&lt;&gt;"",E29,D29))-N(G29))</f>
      </c>
      <c r="I29" s="63"/>
      <c r="J29" s="60"/>
    </row>
    <row r="30" spans="1:10" x14ac:dyDescent="0.25">
      <c r="A30" s="56"/>
      <c r="B30" s="56"/>
      <c r="C30" s="56"/>
      <c r="D30" s="71"/>
      <c r="E30" s="71"/>
      <c r="F30" s="71"/>
      <c r="G30" s="71"/>
      <c r="H30" s="67">
        <f>IF(AND(D30="",E30="",F30=""),"",IF(F30&lt;&gt;"",F30,IF(E30&lt;&gt;"",E30,D30))-N(G30))</f>
      </c>
      <c r="I30" s="64"/>
      <c r="J30" s="56"/>
    </row>
    <row r="31" spans="1:10" x14ac:dyDescent="0.25">
      <c r="A31" s="60"/>
      <c r="B31" s="60"/>
      <c r="C31" s="60"/>
      <c r="D31" s="69"/>
      <c r="E31" s="69"/>
      <c r="F31" s="69"/>
      <c r="G31" s="69"/>
      <c r="H31" s="70">
        <f>IF(AND(D31="",E31="",F31=""),"",IF(F31&lt;&gt;"",F31,IF(E31&lt;&gt;"",E31,D31))-N(G31))</f>
      </c>
      <c r="I31" s="63"/>
      <c r="J31" s="60"/>
    </row>
    <row r="32" spans="1:10" x14ac:dyDescent="0.25">
      <c r="A32" s="56"/>
      <c r="B32" s="56"/>
      <c r="C32" s="56"/>
      <c r="D32" s="71"/>
      <c r="E32" s="71"/>
      <c r="F32" s="71"/>
      <c r="G32" s="71"/>
      <c r="H32" s="67">
        <f>IF(AND(D32="",E32="",F32=""),"",IF(F32&lt;&gt;"",F32,IF(E32&lt;&gt;"",E32,D32))-N(G32))</f>
      </c>
      <c r="I32" s="64"/>
      <c r="J32" s="56"/>
    </row>
    <row r="33" spans="1:10" x14ac:dyDescent="0.25">
      <c r="A33" s="60"/>
      <c r="B33" s="60"/>
      <c r="C33" s="60"/>
      <c r="D33" s="69"/>
      <c r="E33" s="69"/>
      <c r="F33" s="69"/>
      <c r="G33" s="69"/>
      <c r="H33" s="70">
        <f>IF(AND(D33="",E33="",F33=""),"",IF(F33&lt;&gt;"",F33,IF(E33&lt;&gt;"",E33,D33))-N(G33))</f>
      </c>
      <c r="I33" s="63"/>
      <c r="J33" s="60"/>
    </row>
    <row r="34" spans="1:10" x14ac:dyDescent="0.25">
      <c r="A34" s="56"/>
      <c r="B34" s="56"/>
      <c r="C34" s="56"/>
      <c r="D34" s="71"/>
      <c r="E34" s="71"/>
      <c r="F34" s="71"/>
      <c r="G34" s="71"/>
      <c r="H34" s="67">
        <f>IF(AND(D34="",E34="",F34=""),"",IF(F34&lt;&gt;"",F34,IF(E34&lt;&gt;"",E34,D34))-N(G34))</f>
      </c>
      <c r="I34" s="64"/>
      <c r="J34" s="56"/>
    </row>
    <row r="35" spans="1:10" x14ac:dyDescent="0.25">
      <c r="A35" s="60"/>
      <c r="B35" s="60"/>
      <c r="C35" s="60"/>
      <c r="D35" s="69"/>
      <c r="E35" s="69"/>
      <c r="F35" s="69"/>
      <c r="G35" s="69"/>
      <c r="H35" s="70">
        <f>IF(AND(D35="",E35="",F35=""),"",IF(F35&lt;&gt;"",F35,IF(E35&lt;&gt;"",E35,D35))-N(G35))</f>
      </c>
      <c r="I35" s="63"/>
      <c r="J35" s="60"/>
    </row>
    <row r="36" spans="1:10" x14ac:dyDescent="0.25">
      <c r="A36" s="56"/>
      <c r="B36" s="56"/>
      <c r="C36" s="56"/>
      <c r="D36" s="71"/>
      <c r="E36" s="71"/>
      <c r="F36" s="71"/>
      <c r="G36" s="71"/>
      <c r="H36" s="67">
        <f>IF(AND(D36="",E36="",F36=""),"",IF(F36&lt;&gt;"",F36,IF(E36&lt;&gt;"",E36,D36))-N(G36))</f>
      </c>
      <c r="I36" s="64"/>
      <c r="J36" s="56"/>
    </row>
    <row r="37" spans="1:10" x14ac:dyDescent="0.25">
      <c r="A37" s="60"/>
      <c r="B37" s="60"/>
      <c r="C37" s="60"/>
      <c r="D37" s="69"/>
      <c r="E37" s="69"/>
      <c r="F37" s="69"/>
      <c r="G37" s="69"/>
      <c r="H37" s="70">
        <f>IF(AND(D37="",E37="",F37=""),"",IF(F37&lt;&gt;"",F37,IF(E37&lt;&gt;"",E37,D37))-N(G37))</f>
      </c>
      <c r="I37" s="63"/>
      <c r="J37" s="60"/>
    </row>
    <row r="38" spans="1:10" x14ac:dyDescent="0.25">
      <c r="A38" s="56"/>
      <c r="B38" s="56"/>
      <c r="C38" s="56"/>
      <c r="D38" s="71"/>
      <c r="E38" s="71"/>
      <c r="F38" s="71"/>
      <c r="G38" s="71"/>
      <c r="H38" s="67">
        <f>IF(AND(D38="",E38="",F38=""),"",IF(F38&lt;&gt;"",F38,IF(E38&lt;&gt;"",E38,D38))-N(G38))</f>
      </c>
      <c r="I38" s="64"/>
      <c r="J38" s="56"/>
    </row>
    <row r="39" spans="1:10" x14ac:dyDescent="0.25">
      <c r="A39" s="60"/>
      <c r="B39" s="60"/>
      <c r="C39" s="60"/>
      <c r="D39" s="69"/>
      <c r="E39" s="69"/>
      <c r="F39" s="69"/>
      <c r="G39" s="69"/>
      <c r="H39" s="70">
        <f>IF(AND(D39="",E39="",F39=""),"",IF(F39&lt;&gt;"",F39,IF(E39&lt;&gt;"",E39,D39))-N(G39))</f>
      </c>
      <c r="I39" s="63"/>
      <c r="J39" s="60"/>
    </row>
    <row r="40" spans="1:10" x14ac:dyDescent="0.25">
      <c r="A40" s="56"/>
      <c r="B40" s="56"/>
      <c r="C40" s="56"/>
      <c r="D40" s="71"/>
      <c r="E40" s="71"/>
      <c r="F40" s="71"/>
      <c r="G40" s="71"/>
      <c r="H40" s="67">
        <f>IF(AND(D40="",E40="",F40=""),"",IF(F40&lt;&gt;"",F40,IF(E40&lt;&gt;"",E40,D40))-N(G40))</f>
      </c>
      <c r="I40" s="64"/>
      <c r="J40" s="56"/>
    </row>
    <row r="41" spans="1:10" x14ac:dyDescent="0.25">
      <c r="A41" s="60"/>
      <c r="B41" s="60"/>
      <c r="C41" s="60"/>
      <c r="D41" s="69"/>
      <c r="E41" s="69"/>
      <c r="F41" s="69"/>
      <c r="G41" s="69"/>
      <c r="H41" s="70">
        <f>IF(AND(D41="",E41="",F41=""),"",IF(F41&lt;&gt;"",F41,IF(E41&lt;&gt;"",E41,D41))-N(G41))</f>
      </c>
      <c r="I41" s="63"/>
      <c r="J41" s="60"/>
    </row>
    <row r="42" spans="1:10" x14ac:dyDescent="0.25">
      <c r="A42" s="56"/>
      <c r="B42" s="56"/>
      <c r="C42" s="56"/>
      <c r="D42" s="71"/>
      <c r="E42" s="71"/>
      <c r="F42" s="71"/>
      <c r="G42" s="71"/>
      <c r="H42" s="67">
        <f>IF(AND(D42="",E42="",F42=""),"",IF(F42&lt;&gt;"",F42,IF(E42&lt;&gt;"",E42,D42))-N(G42))</f>
      </c>
      <c r="I42" s="64"/>
      <c r="J42" s="56"/>
    </row>
    <row r="43" spans="1:10" x14ac:dyDescent="0.25">
      <c r="A43" s="60"/>
      <c r="B43" s="60"/>
      <c r="C43" s="60"/>
      <c r="D43" s="69"/>
      <c r="E43" s="69"/>
      <c r="F43" s="69"/>
      <c r="G43" s="69"/>
      <c r="H43" s="70">
        <f>IF(AND(D43="",E43="",F43=""),"",IF(F43&lt;&gt;"",F43,IF(E43&lt;&gt;"",E43,D43))-N(G43))</f>
      </c>
      <c r="I43" s="63"/>
      <c r="J43" s="60"/>
    </row>
    <row r="44" spans="1:10" x14ac:dyDescent="0.25">
      <c r="A44" s="56"/>
      <c r="B44" s="56"/>
      <c r="C44" s="56"/>
      <c r="D44" s="71"/>
      <c r="E44" s="71"/>
      <c r="F44" s="71"/>
      <c r="G44" s="71"/>
      <c r="H44" s="67">
        <f>IF(AND(D44="",E44="",F44=""),"",IF(F44&lt;&gt;"",F44,IF(E44&lt;&gt;"",E44,D44))-N(G44))</f>
      </c>
      <c r="I44" s="64"/>
      <c r="J44" s="56"/>
    </row>
    <row r="45" spans="1:10" x14ac:dyDescent="0.25">
      <c r="A45" s="60"/>
      <c r="B45" s="60"/>
      <c r="C45" s="60"/>
      <c r="D45" s="69"/>
      <c r="E45" s="69"/>
      <c r="F45" s="69"/>
      <c r="G45" s="69"/>
      <c r="H45" s="70">
        <f>IF(AND(D45="",E45="",F45=""),"",IF(F45&lt;&gt;"",F45,IF(E45&lt;&gt;"",E45,D45))-N(G45))</f>
      </c>
      <c r="I45" s="63"/>
      <c r="J45" s="60"/>
    </row>
    <row r="46" spans="1:10" x14ac:dyDescent="0.25">
      <c r="A46" s="56"/>
      <c r="B46" s="56"/>
      <c r="C46" s="56"/>
      <c r="D46" s="71"/>
      <c r="E46" s="71"/>
      <c r="F46" s="71"/>
      <c r="G46" s="71"/>
      <c r="H46" s="67">
        <f>IF(AND(D46="",E46="",F46=""),"",IF(F46&lt;&gt;"",F46,IF(E46&lt;&gt;"",E46,D46))-N(G46))</f>
      </c>
      <c r="I46" s="64"/>
      <c r="J46" s="56"/>
    </row>
    <row r="47" spans="1:10" x14ac:dyDescent="0.25">
      <c r="A47" s="60"/>
      <c r="B47" s="60"/>
      <c r="C47" s="60"/>
      <c r="D47" s="69"/>
      <c r="E47" s="69"/>
      <c r="F47" s="69"/>
      <c r="G47" s="69"/>
      <c r="H47" s="70">
        <f>IF(AND(D47="",E47="",F47=""),"",IF(F47&lt;&gt;"",F47,IF(E47&lt;&gt;"",E47,D47))-N(G47))</f>
      </c>
      <c r="I47" s="63"/>
      <c r="J47" s="60"/>
    </row>
    <row r="48" spans="1:10" x14ac:dyDescent="0.25">
      <c r="A48" s="56"/>
      <c r="B48" s="56"/>
      <c r="C48" s="56"/>
      <c r="D48" s="71"/>
      <c r="E48" s="71"/>
      <c r="F48" s="71"/>
      <c r="G48" s="71"/>
      <c r="H48" s="67">
        <f>IF(AND(D48="",E48="",F48=""),"",IF(F48&lt;&gt;"",F48,IF(E48&lt;&gt;"",E48,D48))-N(G48))</f>
      </c>
      <c r="I48" s="64"/>
      <c r="J48" s="56"/>
    </row>
    <row r="49" spans="1:10" x14ac:dyDescent="0.25">
      <c r="A49" s="60"/>
      <c r="B49" s="60"/>
      <c r="C49" s="60"/>
      <c r="D49" s="69"/>
      <c r="E49" s="69"/>
      <c r="F49" s="69"/>
      <c r="G49" s="69"/>
      <c r="H49" s="70">
        <f>IF(AND(D49="",E49="",F49=""),"",IF(F49&lt;&gt;"",F49,IF(E49&lt;&gt;"",E49,D49))-N(G49))</f>
      </c>
      <c r="I49" s="63"/>
      <c r="J49" s="60"/>
    </row>
    <row r="50" spans="1:10" x14ac:dyDescent="0.25">
      <c r="A50" s="56"/>
      <c r="B50" s="56"/>
      <c r="C50" s="56"/>
      <c r="D50" s="71"/>
      <c r="E50" s="71"/>
      <c r="F50" s="71"/>
      <c r="G50" s="71"/>
      <c r="H50" s="67">
        <f>IF(AND(D50="",E50="",F50=""),"",IF(F50&lt;&gt;"",F50,IF(E50&lt;&gt;"",E50,D50))-N(G50))</f>
      </c>
      <c r="I50" s="64"/>
      <c r="J50" s="56"/>
    </row>
    <row r="51" spans="1:10" x14ac:dyDescent="0.25">
      <c r="A51" s="60"/>
      <c r="B51" s="60"/>
      <c r="C51" s="60"/>
      <c r="D51" s="69"/>
      <c r="E51" s="69"/>
      <c r="F51" s="69"/>
      <c r="G51" s="69"/>
      <c r="H51" s="70">
        <f>IF(AND(D51="",E51="",F51=""),"",IF(F51&lt;&gt;"",F51,IF(E51&lt;&gt;"",E51,D51))-N(G51))</f>
      </c>
      <c r="I51" s="63"/>
      <c r="J51" s="60"/>
    </row>
    <row r="52" spans="1:10" x14ac:dyDescent="0.25">
      <c r="A52" s="56"/>
      <c r="B52" s="56"/>
      <c r="C52" s="56"/>
      <c r="D52" s="71"/>
      <c r="E52" s="71"/>
      <c r="F52" s="71"/>
      <c r="G52" s="71"/>
      <c r="H52" s="67">
        <f>IF(AND(D52="",E52="",F52=""),"",IF(F52&lt;&gt;"",F52,IF(E52&lt;&gt;"",E52,D52))-N(G52))</f>
      </c>
      <c r="I52" s="64"/>
      <c r="J52" s="56"/>
    </row>
    <row r="53" spans="1:10" x14ac:dyDescent="0.25">
      <c r="A53" s="60"/>
      <c r="B53" s="60"/>
      <c r="C53" s="60"/>
      <c r="D53" s="69"/>
      <c r="E53" s="69"/>
      <c r="F53" s="69"/>
      <c r="G53" s="69"/>
      <c r="H53" s="70">
        <f>IF(AND(D53="",E53="",F53=""),"",IF(F53&lt;&gt;"",F53,IF(E53&lt;&gt;"",E53,D53))-N(G53))</f>
      </c>
      <c r="I53" s="63"/>
      <c r="J53" s="60"/>
    </row>
    <row r="54" spans="1:10" x14ac:dyDescent="0.25">
      <c r="A54" s="56"/>
      <c r="B54" s="56"/>
      <c r="C54" s="56"/>
      <c r="D54" s="71"/>
      <c r="E54" s="71"/>
      <c r="F54" s="71"/>
      <c r="G54" s="71"/>
      <c r="H54" s="67">
        <f>IF(AND(D54="",E54="",F54=""),"",IF(F54&lt;&gt;"",F54,IF(E54&lt;&gt;"",E54,D54))-N(G54))</f>
      </c>
      <c r="I54" s="64"/>
      <c r="J54" s="56"/>
    </row>
    <row r="55" spans="1:10" x14ac:dyDescent="0.25">
      <c r="A55" s="60"/>
      <c r="B55" s="60"/>
      <c r="C55" s="60"/>
      <c r="D55" s="69"/>
      <c r="E55" s="69"/>
      <c r="F55" s="69"/>
      <c r="G55" s="69"/>
      <c r="H55" s="70">
        <f>IF(AND(D55="",E55="",F55=""),"",IF(F55&lt;&gt;"",F55,IF(E55&lt;&gt;"",E55,D55))-N(G55))</f>
      </c>
      <c r="I55" s="63"/>
      <c r="J55" s="60"/>
    </row>
    <row r="56" spans="1:10" x14ac:dyDescent="0.25">
      <c r="A56" s="56"/>
      <c r="B56" s="56"/>
      <c r="C56" s="56"/>
      <c r="D56" s="71"/>
      <c r="E56" s="71"/>
      <c r="F56" s="71"/>
      <c r="G56" s="71"/>
      <c r="H56" s="67">
        <f>IF(AND(D56="",E56="",F56=""),"",IF(F56&lt;&gt;"",F56,IF(E56&lt;&gt;"",E56,D56))-N(G56))</f>
      </c>
      <c r="I56" s="64"/>
      <c r="J56" s="56"/>
    </row>
    <row r="57" spans="1:10" x14ac:dyDescent="0.25">
      <c r="A57" s="60"/>
      <c r="B57" s="60"/>
      <c r="C57" s="60"/>
      <c r="D57" s="69"/>
      <c r="E57" s="69"/>
      <c r="F57" s="69"/>
      <c r="G57" s="69"/>
      <c r="H57" s="70">
        <f>IF(AND(D57="",E57="",F57=""),"",IF(F57&lt;&gt;"",F57,IF(E57&lt;&gt;"",E57,D57))-N(G57))</f>
      </c>
      <c r="I57" s="63"/>
      <c r="J57" s="60"/>
    </row>
    <row r="58" spans="1:10" x14ac:dyDescent="0.25">
      <c r="A58" s="56"/>
      <c r="B58" s="56"/>
      <c r="C58" s="56"/>
      <c r="D58" s="71"/>
      <c r="E58" s="71"/>
      <c r="F58" s="71"/>
      <c r="G58" s="71"/>
      <c r="H58" s="67">
        <f>IF(AND(D58="",E58="",F58=""),"",IF(F58&lt;&gt;"",F58,IF(E58&lt;&gt;"",E58,D58))-N(G58))</f>
      </c>
      <c r="I58" s="64"/>
      <c r="J58" s="56"/>
    </row>
    <row r="59" spans="1:10" x14ac:dyDescent="0.25">
      <c r="A59" s="60"/>
      <c r="B59" s="60"/>
      <c r="C59" s="60"/>
      <c r="D59" s="69"/>
      <c r="E59" s="69"/>
      <c r="F59" s="69"/>
      <c r="G59" s="69"/>
      <c r="H59" s="70">
        <f>IF(AND(D59="",E59="",F59=""),"",IF(F59&lt;&gt;"",F59,IF(E59&lt;&gt;"",E59,D59))-N(G59))</f>
      </c>
      <c r="I59" s="63"/>
      <c r="J59" s="60"/>
    </row>
    <row r="60" spans="1:10" x14ac:dyDescent="0.25">
      <c r="A60" s="56"/>
      <c r="B60" s="56"/>
      <c r="C60" s="56"/>
      <c r="D60" s="71"/>
      <c r="E60" s="71"/>
      <c r="F60" s="71"/>
      <c r="G60" s="71"/>
      <c r="H60" s="67">
        <f>IF(AND(D60="",E60="",F60=""),"",IF(F60&lt;&gt;"",F60,IF(E60&lt;&gt;"",E60,D60))-N(G60))</f>
      </c>
      <c r="I60" s="64"/>
      <c r="J60" s="56"/>
    </row>
    <row r="61" spans="1:10" x14ac:dyDescent="0.25">
      <c r="A61" s="60"/>
      <c r="B61" s="60"/>
      <c r="C61" s="60"/>
      <c r="D61" s="69"/>
      <c r="E61" s="69"/>
      <c r="F61" s="69"/>
      <c r="G61" s="69"/>
      <c r="H61" s="70">
        <f>IF(AND(D61="",E61="",F61=""),"",IF(F61&lt;&gt;"",F61,IF(E61&lt;&gt;"",E61,D61))-N(G61))</f>
      </c>
      <c r="I61" s="63"/>
      <c r="J61" s="60"/>
    </row>
    <row r="62" spans="1:10" x14ac:dyDescent="0.25">
      <c r="A62" s="56"/>
      <c r="B62" s="56"/>
      <c r="C62" s="56"/>
      <c r="D62" s="71"/>
      <c r="E62" s="71"/>
      <c r="F62" s="71"/>
      <c r="G62" s="71"/>
      <c r="H62" s="67">
        <f>IF(AND(D62="",E62="",F62=""),"",IF(F62&lt;&gt;"",F62,IF(E62&lt;&gt;"",E62,D62))-N(G62))</f>
      </c>
      <c r="I62" s="64"/>
      <c r="J62" s="56"/>
    </row>
    <row r="63" spans="1:10" x14ac:dyDescent="0.25">
      <c r="A63" s="60"/>
      <c r="B63" s="60"/>
      <c r="C63" s="60"/>
      <c r="D63" s="69"/>
      <c r="E63" s="69"/>
      <c r="F63" s="69"/>
      <c r="G63" s="69"/>
      <c r="H63" s="70">
        <f>IF(AND(D63="",E63="",F63=""),"",IF(F63&lt;&gt;"",F63,IF(E63&lt;&gt;"",E63,D63))-N(G63))</f>
      </c>
      <c r="I63" s="63"/>
      <c r="J63" s="60"/>
    </row>
    <row r="64" spans="1:10" x14ac:dyDescent="0.25">
      <c r="A64" s="56"/>
      <c r="B64" s="56"/>
      <c r="C64" s="56"/>
      <c r="D64" s="71"/>
      <c r="E64" s="71"/>
      <c r="F64" s="71"/>
      <c r="G64" s="71"/>
      <c r="H64" s="67">
        <f>IF(AND(D64="",E64="",F64=""),"",IF(F64&lt;&gt;"",F64,IF(E64&lt;&gt;"",E64,D64))-N(G64))</f>
      </c>
      <c r="I64" s="64"/>
      <c r="J64" s="56"/>
    </row>
    <row r="65" spans="1:10" x14ac:dyDescent="0.25">
      <c r="A65" s="60"/>
      <c r="B65" s="60"/>
      <c r="C65" s="60"/>
      <c r="D65" s="69"/>
      <c r="E65" s="69"/>
      <c r="F65" s="69"/>
      <c r="G65" s="69"/>
      <c r="H65" s="70">
        <f>IF(AND(D65="",E65="",F65=""),"",IF(F65&lt;&gt;"",F65,IF(E65&lt;&gt;"",E65,D65))-N(G65))</f>
      </c>
      <c r="I65" s="63"/>
      <c r="J65" s="60"/>
    </row>
    <row r="66" spans="1:10" x14ac:dyDescent="0.25">
      <c r="A66" s="56"/>
      <c r="B66" s="56"/>
      <c r="C66" s="56"/>
      <c r="D66" s="71"/>
      <c r="E66" s="71"/>
      <c r="F66" s="71"/>
      <c r="G66" s="71"/>
      <c r="H66" s="67">
        <f>IF(AND(D66="",E66="",F66=""),"",IF(F66&lt;&gt;"",F66,IF(E66&lt;&gt;"",E66,D66))-N(G66))</f>
      </c>
      <c r="I66" s="64"/>
      <c r="J66" s="56"/>
    </row>
    <row r="67" spans="1:10" x14ac:dyDescent="0.25">
      <c r="A67" s="60"/>
      <c r="B67" s="60"/>
      <c r="C67" s="60"/>
      <c r="D67" s="69"/>
      <c r="E67" s="69"/>
      <c r="F67" s="69"/>
      <c r="G67" s="69"/>
      <c r="H67" s="70">
        <f>IF(AND(D67="",E67="",F67=""),"",IF(F67&lt;&gt;"",F67,IF(E67&lt;&gt;"",E67,D67))-N(G67))</f>
      </c>
      <c r="I67" s="63"/>
      <c r="J67" s="60"/>
    </row>
    <row r="68" spans="1:10" x14ac:dyDescent="0.25">
      <c r="A68" s="56"/>
      <c r="B68" s="56"/>
      <c r="C68" s="56"/>
      <c r="D68" s="71"/>
      <c r="E68" s="71"/>
      <c r="F68" s="71"/>
      <c r="G68" s="71"/>
      <c r="H68" s="67">
        <f>IF(AND(D68="",E68="",F68=""),"",IF(F68&lt;&gt;"",F68,IF(E68&lt;&gt;"",E68,D68))-N(G68))</f>
      </c>
      <c r="I68" s="64"/>
      <c r="J68" s="56"/>
    </row>
    <row r="69" spans="1:10" x14ac:dyDescent="0.25">
      <c r="A69" s="60"/>
      <c r="B69" s="60"/>
      <c r="C69" s="60"/>
      <c r="D69" s="69"/>
      <c r="E69" s="69"/>
      <c r="F69" s="69"/>
      <c r="G69" s="69"/>
      <c r="H69" s="70">
        <f>IF(AND(D69="",E69="",F69=""),"",IF(F69&lt;&gt;"",F69,IF(E69&lt;&gt;"",E69,D69))-N(G69))</f>
      </c>
      <c r="I69" s="63"/>
      <c r="J69" s="60"/>
    </row>
    <row r="70" spans="1:10" x14ac:dyDescent="0.25">
      <c r="A70" s="56"/>
      <c r="B70" s="56"/>
      <c r="C70" s="56"/>
      <c r="D70" s="71"/>
      <c r="E70" s="71"/>
      <c r="F70" s="71"/>
      <c r="G70" s="71"/>
      <c r="H70" s="67">
        <f>IF(AND(D70="",E70="",F70=""),"",IF(F70&lt;&gt;"",F70,IF(E70&lt;&gt;"",E70,D70))-N(G70))</f>
      </c>
      <c r="I70" s="64"/>
      <c r="J70" s="56"/>
    </row>
    <row r="71" spans="1:10" x14ac:dyDescent="0.25">
      <c r="A71" s="60"/>
      <c r="B71" s="60"/>
      <c r="C71" s="60"/>
      <c r="D71" s="69"/>
      <c r="E71" s="69"/>
      <c r="F71" s="69"/>
      <c r="G71" s="69"/>
      <c r="H71" s="70">
        <f>IF(AND(D71="",E71="",F71=""),"",IF(F71&lt;&gt;"",F71,IF(E71&lt;&gt;"",E71,D71))-N(G71))</f>
      </c>
      <c r="I71" s="63"/>
      <c r="J71" s="60"/>
    </row>
    <row r="72" spans="1:10" x14ac:dyDescent="0.25">
      <c r="A72" s="56"/>
      <c r="B72" s="56"/>
      <c r="C72" s="56"/>
      <c r="D72" s="71"/>
      <c r="E72" s="71"/>
      <c r="F72" s="71"/>
      <c r="G72" s="71"/>
      <c r="H72" s="67">
        <f>IF(AND(D72="",E72="",F72=""),"",IF(F72&lt;&gt;"",F72,IF(E72&lt;&gt;"",E72,D72))-N(G72))</f>
      </c>
      <c r="I72" s="64"/>
      <c r="J72" s="56"/>
    </row>
    <row r="73" spans="1:10" x14ac:dyDescent="0.25">
      <c r="A73" s="60"/>
      <c r="B73" s="60"/>
      <c r="C73" s="60"/>
      <c r="D73" s="69"/>
      <c r="E73" s="69"/>
      <c r="F73" s="69"/>
      <c r="G73" s="69"/>
      <c r="H73" s="70">
        <f>IF(AND(D73="",E73="",F73=""),"",IF(F73&lt;&gt;"",F73,IF(E73&lt;&gt;"",E73,D73))-N(G73))</f>
      </c>
      <c r="I73" s="63"/>
      <c r="J73" s="60"/>
    </row>
    <row r="74" spans="1:10" x14ac:dyDescent="0.25">
      <c r="A74" s="56"/>
      <c r="B74" s="56"/>
      <c r="C74" s="56"/>
      <c r="D74" s="71"/>
      <c r="E74" s="71"/>
      <c r="F74" s="71"/>
      <c r="G74" s="71"/>
      <c r="H74" s="67">
        <f>IF(AND(D74="",E74="",F74=""),"",IF(F74&lt;&gt;"",F74,IF(E74&lt;&gt;"",E74,D74))-N(G74))</f>
      </c>
      <c r="I74" s="64"/>
      <c r="J74" s="56"/>
    </row>
    <row r="75" spans="1:10" x14ac:dyDescent="0.25">
      <c r="A75" s="60"/>
      <c r="B75" s="60"/>
      <c r="C75" s="60"/>
      <c r="D75" s="69"/>
      <c r="E75" s="69"/>
      <c r="F75" s="69"/>
      <c r="G75" s="69"/>
      <c r="H75" s="70">
        <f>IF(AND(D75="",E75="",F75=""),"",IF(F75&lt;&gt;"",F75,IF(E75&lt;&gt;"",E75,D75))-N(G75))</f>
      </c>
      <c r="I75" s="63"/>
      <c r="J75" s="60"/>
    </row>
    <row r="76" spans="1:10" x14ac:dyDescent="0.25">
      <c r="A76" s="56"/>
      <c r="B76" s="56"/>
      <c r="C76" s="56"/>
      <c r="D76" s="71"/>
      <c r="E76" s="71"/>
      <c r="F76" s="71"/>
      <c r="G76" s="71"/>
      <c r="H76" s="67">
        <f>IF(AND(D76="",E76="",F76=""),"",IF(F76&lt;&gt;"",F76,IF(E76&lt;&gt;"",E76,D76))-N(G76))</f>
      </c>
      <c r="I76" s="64"/>
      <c r="J76" s="56"/>
    </row>
    <row r="77" spans="1:10" x14ac:dyDescent="0.25">
      <c r="A77" s="60"/>
      <c r="B77" s="60"/>
      <c r="C77" s="60"/>
      <c r="D77" s="69"/>
      <c r="E77" s="69"/>
      <c r="F77" s="69"/>
      <c r="G77" s="69"/>
      <c r="H77" s="70">
        <f>IF(AND(D77="",E77="",F77=""),"",IF(F77&lt;&gt;"",F77,IF(E77&lt;&gt;"",E77,D77))-N(G77))</f>
      </c>
      <c r="I77" s="63"/>
      <c r="J77" s="60"/>
    </row>
    <row r="78" spans="1:10" x14ac:dyDescent="0.25">
      <c r="A78" s="56"/>
      <c r="B78" s="56"/>
      <c r="C78" s="56"/>
      <c r="D78" s="71"/>
      <c r="E78" s="71"/>
      <c r="F78" s="71"/>
      <c r="G78" s="71"/>
      <c r="H78" s="67">
        <f>IF(AND(D78="",E78="",F78=""),"",IF(F78&lt;&gt;"",F78,IF(E78&lt;&gt;"",E78,D78))-N(G78))</f>
      </c>
      <c r="I78" s="64"/>
      <c r="J78" s="56"/>
    </row>
    <row r="79" spans="1:10" x14ac:dyDescent="0.25">
      <c r="A79" s="60"/>
      <c r="B79" s="60"/>
      <c r="C79" s="60"/>
      <c r="D79" s="69"/>
      <c r="E79" s="69"/>
      <c r="F79" s="69"/>
      <c r="G79" s="69"/>
      <c r="H79" s="70">
        <f>IF(AND(D79="",E79="",F79=""),"",IF(F79&lt;&gt;"",F79,IF(E79&lt;&gt;"",E79,D79))-N(G79))</f>
      </c>
      <c r="I79" s="63"/>
      <c r="J79" s="60"/>
    </row>
    <row r="80" spans="1:10" x14ac:dyDescent="0.25">
      <c r="A80" s="56"/>
      <c r="B80" s="56"/>
      <c r="C80" s="56"/>
      <c r="D80" s="71"/>
      <c r="E80" s="71"/>
      <c r="F80" s="71"/>
      <c r="G80" s="71"/>
      <c r="H80" s="67">
        <f>IF(AND(D80="",E80="",F80=""),"",IF(F80&lt;&gt;"",F80,IF(E80&lt;&gt;"",E80,D80))-N(G80))</f>
      </c>
      <c r="I80" s="64"/>
      <c r="J80" s="56"/>
    </row>
    <row r="81" spans="1:10" x14ac:dyDescent="0.25">
      <c r="A81" s="60"/>
      <c r="B81" s="60"/>
      <c r="C81" s="60"/>
      <c r="D81" s="69"/>
      <c r="E81" s="69"/>
      <c r="F81" s="69"/>
      <c r="G81" s="69"/>
      <c r="H81" s="70">
        <f>IF(AND(D81="",E81="",F81=""),"",IF(F81&lt;&gt;"",F81,IF(E81&lt;&gt;"",E81,D81))-N(G81))</f>
      </c>
      <c r="I81" s="63"/>
      <c r="J81" s="60"/>
    </row>
    <row r="82" spans="1:10" x14ac:dyDescent="0.25">
      <c r="A82" s="56"/>
      <c r="B82" s="56"/>
      <c r="C82" s="56"/>
      <c r="D82" s="71"/>
      <c r="E82" s="71"/>
      <c r="F82" s="71"/>
      <c r="G82" s="71"/>
      <c r="H82" s="67">
        <f>IF(AND(D82="",E82="",F82=""),"",IF(F82&lt;&gt;"",F82,IF(E82&lt;&gt;"",E82,D82))-N(G82))</f>
      </c>
      <c r="I82" s="64"/>
      <c r="J82" s="56"/>
    </row>
    <row r="83" spans="1:10" x14ac:dyDescent="0.25">
      <c r="A83" s="60"/>
      <c r="B83" s="60"/>
      <c r="C83" s="60"/>
      <c r="D83" s="69"/>
      <c r="E83" s="69"/>
      <c r="F83" s="69"/>
      <c r="G83" s="69"/>
      <c r="H83" s="70">
        <f>IF(AND(D83="",E83="",F83=""),"",IF(F83&lt;&gt;"",F83,IF(E83&lt;&gt;"",E83,D83))-N(G83))</f>
      </c>
      <c r="I83" s="63"/>
      <c r="J83" s="60"/>
    </row>
    <row r="84" spans="1:10" x14ac:dyDescent="0.25">
      <c r="A84" s="56"/>
      <c r="B84" s="56"/>
      <c r="C84" s="56"/>
      <c r="D84" s="71"/>
      <c r="E84" s="71"/>
      <c r="F84" s="71"/>
      <c r="G84" s="71"/>
      <c r="H84" s="67">
        <f>IF(AND(D84="",E84="",F84=""),"",IF(F84&lt;&gt;"",F84,IF(E84&lt;&gt;"",E84,D84))-N(G84))</f>
      </c>
      <c r="I84" s="64"/>
      <c r="J84" s="56"/>
    </row>
    <row r="85" spans="1:10" x14ac:dyDescent="0.25">
      <c r="A85" s="60"/>
      <c r="B85" s="60"/>
      <c r="C85" s="60"/>
      <c r="D85" s="69"/>
      <c r="E85" s="69"/>
      <c r="F85" s="69"/>
      <c r="G85" s="69"/>
      <c r="H85" s="70">
        <f>IF(AND(D85="",E85="",F85=""),"",IF(F85&lt;&gt;"",F85,IF(E85&lt;&gt;"",E85,D85))-N(G85))</f>
      </c>
      <c r="I85" s="63"/>
      <c r="J85" s="60"/>
    </row>
    <row r="86" spans="1:10" x14ac:dyDescent="0.25">
      <c r="A86" s="56"/>
      <c r="B86" s="56"/>
      <c r="C86" s="56"/>
      <c r="D86" s="71"/>
      <c r="E86" s="71"/>
      <c r="F86" s="71"/>
      <c r="G86" s="71"/>
      <c r="H86" s="67">
        <f>IF(AND(D86="",E86="",F86=""),"",IF(F86&lt;&gt;"",F86,IF(E86&lt;&gt;"",E86,D86))-N(G86))</f>
      </c>
      <c r="I86" s="64"/>
      <c r="J86" s="56"/>
    </row>
  </sheetData>
  <sheetProtection sheet="1" algorithmName="SHA-512" hashValue="8xX8K0up2zZb0VeC4shMdce6hBms3tytWNCKQrlpUHDiXyZx/9z+cS7FNzudZe8OnlphBtVOyCAzyfFV1qLLFg==" saltValue="K/D1vtB4Eh13bKFWqOVodg==" spinCount="100000"/>
  <autoFilter ref="A5:J5"/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Z50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4" customWidth="1"/>
    <col min="2" max="2" width="30" customWidth="1"/>
    <col min="3" max="3" width="14" customWidth="1"/>
    <col min="4" max="5" width="17" customWidth="1"/>
    <col min="6" max="6" width="14" customWidth="1"/>
    <col min="7" max="7" width="11" customWidth="1"/>
    <col min="8" max="8" width="30" customWidth="1"/>
    <col min="26" max="26" width="9" hidden="1" customWidth="1"/>
  </cols>
  <sheetData>
    <row r="1" ht="71" customHeight="1" spans="1:8" x14ac:dyDescent="0.25">
      <c r="A1" s="1" t="s">
        <v>15</v>
      </c>
      <c r="B1" s="2"/>
      <c r="C1" s="2"/>
      <c r="D1" s="2"/>
      <c r="E1" s="2"/>
      <c r="F1" s="2"/>
      <c r="G1" s="2"/>
      <c r="H1" s="2"/>
    </row>
    <row r="2" ht="43" customHeight="1" spans="1:8" x14ac:dyDescent="0.25">
      <c r="A2" s="3" t="s">
        <v>215</v>
      </c>
      <c r="B2" s="2"/>
      <c r="C2" s="2"/>
      <c r="D2" s="2"/>
      <c r="E2" s="2"/>
      <c r="F2" s="2"/>
      <c r="G2" s="2"/>
      <c r="H2" s="2"/>
    </row>
    <row r="3" ht="26" customHeight="1" spans="2:5" x14ac:dyDescent="0.25">
      <c r="B3" s="52" t="s">
        <v>198</v>
      </c>
      <c r="C3" s="65">
        <f>SUMIFS(C6:C505,G6:G505,"&lt;&gt;Paid")</f>
      </c>
      <c r="D3" s="52" t="s">
        <v>216</v>
      </c>
      <c r="E3" s="65">
        <f>SUMIFS(C6:C505,G6:G505,"&lt;&gt;Paid",D6:D505,"&lt;="&amp;(TODAY()+30))</f>
      </c>
    </row>
    <row r="5" ht="24" customHeight="1" spans="1:8" x14ac:dyDescent="0.25">
      <c r="A5" s="27" t="s">
        <v>71</v>
      </c>
      <c r="B5" s="27" t="s">
        <v>217</v>
      </c>
      <c r="C5" s="27" t="s">
        <v>68</v>
      </c>
      <c r="D5" s="27" t="s">
        <v>64</v>
      </c>
      <c r="E5" s="27" t="s">
        <v>218</v>
      </c>
      <c r="F5" s="27" t="s">
        <v>219</v>
      </c>
      <c r="G5" s="27" t="s">
        <v>96</v>
      </c>
      <c r="H5" s="27" t="s">
        <v>98</v>
      </c>
    </row>
    <row r="6" spans="1:26" x14ac:dyDescent="0.25">
      <c r="A6" s="54" t="s">
        <v>14</v>
      </c>
      <c r="B6" s="54" t="s">
        <v>201</v>
      </c>
      <c r="C6" s="66">
        <v>8500</v>
      </c>
      <c r="D6" s="55">
        <v>46402</v>
      </c>
      <c r="E6" s="64"/>
      <c r="F6" s="56"/>
      <c r="G6" s="54" t="s">
        <v>220</v>
      </c>
      <c r="H6" s="54" t="s">
        <v>221</v>
      </c>
      <c r="Z6" s="57">
        <f>IF(OR(C6="",G6="Paid",NOT(ISNUMBER(D6))),"",D6+ROW()/100000)</f>
      </c>
    </row>
    <row r="7" spans="1:26" x14ac:dyDescent="0.25">
      <c r="A7" s="58" t="s">
        <v>204</v>
      </c>
      <c r="B7" s="58" t="s">
        <v>203</v>
      </c>
      <c r="C7" s="68">
        <v>7600</v>
      </c>
      <c r="D7" s="59">
        <v>46438</v>
      </c>
      <c r="E7" s="63"/>
      <c r="F7" s="60"/>
      <c r="G7" s="58" t="s">
        <v>220</v>
      </c>
      <c r="H7" s="58" t="s">
        <v>221</v>
      </c>
      <c r="Z7" s="57">
        <f>IF(OR(C7="",G7="Paid",NOT(ISNUMBER(D7))),"",D7+ROW()/100000)</f>
      </c>
    </row>
    <row r="8" spans="1:26" x14ac:dyDescent="0.25">
      <c r="A8" s="54" t="s">
        <v>208</v>
      </c>
      <c r="B8" s="54" t="s">
        <v>207</v>
      </c>
      <c r="C8" s="66">
        <v>3200</v>
      </c>
      <c r="D8" s="55">
        <v>46447</v>
      </c>
      <c r="E8" s="64"/>
      <c r="F8" s="56"/>
      <c r="G8" s="54" t="s">
        <v>220</v>
      </c>
      <c r="H8" s="54" t="s">
        <v>221</v>
      </c>
      <c r="Z8" s="57">
        <f>IF(OR(C8="",G8="Paid",NOT(ISNUMBER(D8))),"",D8+ROW()/100000)</f>
      </c>
    </row>
    <row r="9" spans="1:26" x14ac:dyDescent="0.25">
      <c r="A9" s="60"/>
      <c r="B9" s="60"/>
      <c r="C9" s="69"/>
      <c r="D9" s="63"/>
      <c r="E9" s="63"/>
      <c r="F9" s="60"/>
      <c r="G9" s="60"/>
      <c r="H9" s="60"/>
      <c r="Z9" s="57">
        <f>IF(OR(C9="",G9="Paid",NOT(ISNUMBER(D9))),"",D9+ROW()/100000)</f>
      </c>
    </row>
    <row r="10" spans="1:26" x14ac:dyDescent="0.25">
      <c r="A10" s="56"/>
      <c r="B10" s="56"/>
      <c r="C10" s="71"/>
      <c r="D10" s="64"/>
      <c r="E10" s="64"/>
      <c r="F10" s="56"/>
      <c r="G10" s="56"/>
      <c r="H10" s="56"/>
      <c r="Z10" s="57">
        <f>IF(OR(C10="",G10="Paid",NOT(ISNUMBER(D10))),"",D10+ROW()/100000)</f>
      </c>
    </row>
    <row r="11" spans="1:26" x14ac:dyDescent="0.25">
      <c r="A11" s="60"/>
      <c r="B11" s="60"/>
      <c r="C11" s="69"/>
      <c r="D11" s="63"/>
      <c r="E11" s="63"/>
      <c r="F11" s="60"/>
      <c r="G11" s="60"/>
      <c r="H11" s="60"/>
      <c r="Z11" s="57">
        <f>IF(OR(C11="",G11="Paid",NOT(ISNUMBER(D11))),"",D11+ROW()/100000)</f>
      </c>
    </row>
    <row r="12" spans="1:26" x14ac:dyDescent="0.25">
      <c r="A12" s="56"/>
      <c r="B12" s="56"/>
      <c r="C12" s="71"/>
      <c r="D12" s="64"/>
      <c r="E12" s="64"/>
      <c r="F12" s="56"/>
      <c r="G12" s="56"/>
      <c r="H12" s="56"/>
      <c r="Z12" s="57">
        <f>IF(OR(C12="",G12="Paid",NOT(ISNUMBER(D12))),"",D12+ROW()/100000)</f>
      </c>
    </row>
    <row r="13" spans="1:26" x14ac:dyDescent="0.25">
      <c r="A13" s="60"/>
      <c r="B13" s="60"/>
      <c r="C13" s="69"/>
      <c r="D13" s="63"/>
      <c r="E13" s="63"/>
      <c r="F13" s="60"/>
      <c r="G13" s="60"/>
      <c r="H13" s="60"/>
      <c r="Z13" s="57">
        <f>IF(OR(C13="",G13="Paid",NOT(ISNUMBER(D13))),"",D13+ROW()/100000)</f>
      </c>
    </row>
    <row r="14" spans="1:26" x14ac:dyDescent="0.25">
      <c r="A14" s="56"/>
      <c r="B14" s="56"/>
      <c r="C14" s="71"/>
      <c r="D14" s="64"/>
      <c r="E14" s="64"/>
      <c r="F14" s="56"/>
      <c r="G14" s="56"/>
      <c r="H14" s="56"/>
      <c r="Z14" s="57">
        <f>IF(OR(C14="",G14="Paid",NOT(ISNUMBER(D14))),"",D14+ROW()/100000)</f>
      </c>
    </row>
    <row r="15" spans="1:26" x14ac:dyDescent="0.25">
      <c r="A15" s="60"/>
      <c r="B15" s="60"/>
      <c r="C15" s="69"/>
      <c r="D15" s="63"/>
      <c r="E15" s="63"/>
      <c r="F15" s="60"/>
      <c r="G15" s="60"/>
      <c r="H15" s="60"/>
      <c r="Z15" s="57">
        <f>IF(OR(C15="",G15="Paid",NOT(ISNUMBER(D15))),"",D15+ROW()/100000)</f>
      </c>
    </row>
    <row r="16" spans="1:26" x14ac:dyDescent="0.25">
      <c r="A16" s="56"/>
      <c r="B16" s="56"/>
      <c r="C16" s="71"/>
      <c r="D16" s="64"/>
      <c r="E16" s="64"/>
      <c r="F16" s="56"/>
      <c r="G16" s="56"/>
      <c r="H16" s="56"/>
      <c r="Z16" s="57">
        <f>IF(OR(C16="",G16="Paid",NOT(ISNUMBER(D16))),"",D16+ROW()/100000)</f>
      </c>
    </row>
    <row r="17" spans="1:26" x14ac:dyDescent="0.25">
      <c r="A17" s="60"/>
      <c r="B17" s="60"/>
      <c r="C17" s="69"/>
      <c r="D17" s="63"/>
      <c r="E17" s="63"/>
      <c r="F17" s="60"/>
      <c r="G17" s="60"/>
      <c r="H17" s="60"/>
      <c r="Z17" s="57">
        <f>IF(OR(C17="",G17="Paid",NOT(ISNUMBER(D17))),"",D17+ROW()/100000)</f>
      </c>
    </row>
    <row r="18" spans="1:26" x14ac:dyDescent="0.25">
      <c r="A18" s="56"/>
      <c r="B18" s="56"/>
      <c r="C18" s="71"/>
      <c r="D18" s="64"/>
      <c r="E18" s="64"/>
      <c r="F18" s="56"/>
      <c r="G18" s="56"/>
      <c r="H18" s="56"/>
      <c r="Z18" s="57">
        <f>IF(OR(C18="",G18="Paid",NOT(ISNUMBER(D18))),"",D18+ROW()/100000)</f>
      </c>
    </row>
    <row r="19" spans="1:26" x14ac:dyDescent="0.25">
      <c r="A19" s="60"/>
      <c r="B19" s="60"/>
      <c r="C19" s="69"/>
      <c r="D19" s="63"/>
      <c r="E19" s="63"/>
      <c r="F19" s="60"/>
      <c r="G19" s="60"/>
      <c r="H19" s="60"/>
      <c r="Z19" s="57">
        <f>IF(OR(C19="",G19="Paid",NOT(ISNUMBER(D19))),"",D19+ROW()/100000)</f>
      </c>
    </row>
    <row r="20" spans="1:26" x14ac:dyDescent="0.25">
      <c r="A20" s="56"/>
      <c r="B20" s="56"/>
      <c r="C20" s="71"/>
      <c r="D20" s="64"/>
      <c r="E20" s="64"/>
      <c r="F20" s="56"/>
      <c r="G20" s="56"/>
      <c r="H20" s="56"/>
      <c r="Z20" s="57">
        <f>IF(OR(C20="",G20="Paid",NOT(ISNUMBER(D20))),"",D20+ROW()/100000)</f>
      </c>
    </row>
    <row r="21" spans="1:26" x14ac:dyDescent="0.25">
      <c r="A21" s="60"/>
      <c r="B21" s="60"/>
      <c r="C21" s="69"/>
      <c r="D21" s="63"/>
      <c r="E21" s="63"/>
      <c r="F21" s="60"/>
      <c r="G21" s="60"/>
      <c r="H21" s="60"/>
      <c r="Z21" s="57">
        <f>IF(OR(C21="",G21="Paid",NOT(ISNUMBER(D21))),"",D21+ROW()/100000)</f>
      </c>
    </row>
    <row r="22" spans="1:26" x14ac:dyDescent="0.25">
      <c r="A22" s="56"/>
      <c r="B22" s="56"/>
      <c r="C22" s="71"/>
      <c r="D22" s="64"/>
      <c r="E22" s="64"/>
      <c r="F22" s="56"/>
      <c r="G22" s="56"/>
      <c r="H22" s="56"/>
      <c r="Z22" s="57">
        <f>IF(OR(C22="",G22="Paid",NOT(ISNUMBER(D22))),"",D22+ROW()/100000)</f>
      </c>
    </row>
    <row r="23" spans="1:26" x14ac:dyDescent="0.25">
      <c r="A23" s="60"/>
      <c r="B23" s="60"/>
      <c r="C23" s="69"/>
      <c r="D23" s="63"/>
      <c r="E23" s="63"/>
      <c r="F23" s="60"/>
      <c r="G23" s="60"/>
      <c r="H23" s="60"/>
      <c r="Z23" s="57">
        <f>IF(OR(C23="",G23="Paid",NOT(ISNUMBER(D23))),"",D23+ROW()/100000)</f>
      </c>
    </row>
    <row r="24" spans="1:26" x14ac:dyDescent="0.25">
      <c r="A24" s="56"/>
      <c r="B24" s="56"/>
      <c r="C24" s="71"/>
      <c r="D24" s="64"/>
      <c r="E24" s="64"/>
      <c r="F24" s="56"/>
      <c r="G24" s="56"/>
      <c r="H24" s="56"/>
      <c r="Z24" s="57">
        <f>IF(OR(C24="",G24="Paid",NOT(ISNUMBER(D24))),"",D24+ROW()/100000)</f>
      </c>
    </row>
    <row r="25" spans="1:26" x14ac:dyDescent="0.25">
      <c r="A25" s="60"/>
      <c r="B25" s="60"/>
      <c r="C25" s="69"/>
      <c r="D25" s="63"/>
      <c r="E25" s="63"/>
      <c r="F25" s="60"/>
      <c r="G25" s="60"/>
      <c r="H25" s="60"/>
      <c r="Z25" s="57">
        <f>IF(OR(C25="",G25="Paid",NOT(ISNUMBER(D25))),"",D25+ROW()/100000)</f>
      </c>
    </row>
    <row r="26" spans="1:26" x14ac:dyDescent="0.25">
      <c r="A26" s="56"/>
      <c r="B26" s="56"/>
      <c r="C26" s="71"/>
      <c r="D26" s="64"/>
      <c r="E26" s="64"/>
      <c r="F26" s="56"/>
      <c r="G26" s="56"/>
      <c r="H26" s="56"/>
      <c r="Z26" s="57">
        <f>IF(OR(C26="",G26="Paid",NOT(ISNUMBER(D26))),"",D26+ROW()/100000)</f>
      </c>
    </row>
    <row r="27" spans="1:26" x14ac:dyDescent="0.25">
      <c r="A27" s="60"/>
      <c r="B27" s="60"/>
      <c r="C27" s="69"/>
      <c r="D27" s="63"/>
      <c r="E27" s="63"/>
      <c r="F27" s="60"/>
      <c r="G27" s="60"/>
      <c r="H27" s="60"/>
      <c r="Z27" s="57">
        <f>IF(OR(C27="",G27="Paid",NOT(ISNUMBER(D27))),"",D27+ROW()/100000)</f>
      </c>
    </row>
    <row r="28" spans="1:26" x14ac:dyDescent="0.25">
      <c r="A28" s="56"/>
      <c r="B28" s="56"/>
      <c r="C28" s="71"/>
      <c r="D28" s="64"/>
      <c r="E28" s="64"/>
      <c r="F28" s="56"/>
      <c r="G28" s="56"/>
      <c r="H28" s="56"/>
      <c r="Z28" s="57">
        <f>IF(OR(C28="",G28="Paid",NOT(ISNUMBER(D28))),"",D28+ROW()/100000)</f>
      </c>
    </row>
    <row r="29" spans="1:26" x14ac:dyDescent="0.25">
      <c r="A29" s="60"/>
      <c r="B29" s="60"/>
      <c r="C29" s="69"/>
      <c r="D29" s="63"/>
      <c r="E29" s="63"/>
      <c r="F29" s="60"/>
      <c r="G29" s="60"/>
      <c r="H29" s="60"/>
      <c r="Z29" s="57">
        <f>IF(OR(C29="",G29="Paid",NOT(ISNUMBER(D29))),"",D29+ROW()/100000)</f>
      </c>
    </row>
    <row r="30" spans="1:26" x14ac:dyDescent="0.25">
      <c r="A30" s="56"/>
      <c r="B30" s="56"/>
      <c r="C30" s="71"/>
      <c r="D30" s="64"/>
      <c r="E30" s="64"/>
      <c r="F30" s="56"/>
      <c r="G30" s="56"/>
      <c r="H30" s="56"/>
      <c r="Z30" s="57">
        <f>IF(OR(C30="",G30="Paid",NOT(ISNUMBER(D30))),"",D30+ROW()/100000)</f>
      </c>
    </row>
    <row r="31" spans="1:26" x14ac:dyDescent="0.25">
      <c r="A31" s="60"/>
      <c r="B31" s="60"/>
      <c r="C31" s="69"/>
      <c r="D31" s="63"/>
      <c r="E31" s="63"/>
      <c r="F31" s="60"/>
      <c r="G31" s="60"/>
      <c r="H31" s="60"/>
      <c r="Z31" s="57">
        <f>IF(OR(C31="",G31="Paid",NOT(ISNUMBER(D31))),"",D31+ROW()/100000)</f>
      </c>
    </row>
    <row r="32" spans="1:26" x14ac:dyDescent="0.25">
      <c r="A32" s="56"/>
      <c r="B32" s="56"/>
      <c r="C32" s="71"/>
      <c r="D32" s="64"/>
      <c r="E32" s="64"/>
      <c r="F32" s="56"/>
      <c r="G32" s="56"/>
      <c r="H32" s="56"/>
      <c r="Z32" s="57">
        <f>IF(OR(C32="",G32="Paid",NOT(ISNUMBER(D32))),"",D32+ROW()/100000)</f>
      </c>
    </row>
    <row r="33" spans="1:26" x14ac:dyDescent="0.25">
      <c r="A33" s="60"/>
      <c r="B33" s="60"/>
      <c r="C33" s="69"/>
      <c r="D33" s="63"/>
      <c r="E33" s="63"/>
      <c r="F33" s="60"/>
      <c r="G33" s="60"/>
      <c r="H33" s="60"/>
      <c r="Z33" s="57">
        <f>IF(OR(C33="",G33="Paid",NOT(ISNUMBER(D33))),"",D33+ROW()/100000)</f>
      </c>
    </row>
    <row r="34" spans="1:26" x14ac:dyDescent="0.25">
      <c r="A34" s="56"/>
      <c r="B34" s="56"/>
      <c r="C34" s="71"/>
      <c r="D34" s="64"/>
      <c r="E34" s="64"/>
      <c r="F34" s="56"/>
      <c r="G34" s="56"/>
      <c r="H34" s="56"/>
      <c r="Z34" s="57">
        <f>IF(OR(C34="",G34="Paid",NOT(ISNUMBER(D34))),"",D34+ROW()/100000)</f>
      </c>
    </row>
    <row r="35" spans="1:26" x14ac:dyDescent="0.25">
      <c r="A35" s="60"/>
      <c r="B35" s="60"/>
      <c r="C35" s="69"/>
      <c r="D35" s="63"/>
      <c r="E35" s="63"/>
      <c r="F35" s="60"/>
      <c r="G35" s="60"/>
      <c r="H35" s="60"/>
      <c r="Z35" s="57">
        <f>IF(OR(C35="",G35="Paid",NOT(ISNUMBER(D35))),"",D35+ROW()/100000)</f>
      </c>
    </row>
    <row r="36" spans="1:26" x14ac:dyDescent="0.25">
      <c r="A36" s="56"/>
      <c r="B36" s="56"/>
      <c r="C36" s="71"/>
      <c r="D36" s="64"/>
      <c r="E36" s="64"/>
      <c r="F36" s="56"/>
      <c r="G36" s="56"/>
      <c r="H36" s="56"/>
      <c r="Z36" s="57">
        <f>IF(OR(C36="",G36="Paid",NOT(ISNUMBER(D36))),"",D36+ROW()/100000)</f>
      </c>
    </row>
    <row r="37" spans="1:26" x14ac:dyDescent="0.25">
      <c r="A37" s="60"/>
      <c r="B37" s="60"/>
      <c r="C37" s="69"/>
      <c r="D37" s="63"/>
      <c r="E37" s="63"/>
      <c r="F37" s="60"/>
      <c r="G37" s="60"/>
      <c r="H37" s="60"/>
      <c r="Z37" s="57">
        <f>IF(OR(C37="",G37="Paid",NOT(ISNUMBER(D37))),"",D37+ROW()/100000)</f>
      </c>
    </row>
    <row r="38" spans="1:26" x14ac:dyDescent="0.25">
      <c r="A38" s="56"/>
      <c r="B38" s="56"/>
      <c r="C38" s="71"/>
      <c r="D38" s="64"/>
      <c r="E38" s="64"/>
      <c r="F38" s="56"/>
      <c r="G38" s="56"/>
      <c r="H38" s="56"/>
      <c r="Z38" s="57">
        <f>IF(OR(C38="",G38="Paid",NOT(ISNUMBER(D38))),"",D38+ROW()/100000)</f>
      </c>
    </row>
    <row r="39" spans="1:26" x14ac:dyDescent="0.25">
      <c r="A39" s="60"/>
      <c r="B39" s="60"/>
      <c r="C39" s="69"/>
      <c r="D39" s="63"/>
      <c r="E39" s="63"/>
      <c r="F39" s="60"/>
      <c r="G39" s="60"/>
      <c r="H39" s="60"/>
      <c r="Z39" s="57">
        <f>IF(OR(C39="",G39="Paid",NOT(ISNUMBER(D39))),"",D39+ROW()/100000)</f>
      </c>
    </row>
    <row r="40" spans="1:26" x14ac:dyDescent="0.25">
      <c r="A40" s="56"/>
      <c r="B40" s="56"/>
      <c r="C40" s="71"/>
      <c r="D40" s="64"/>
      <c r="E40" s="64"/>
      <c r="F40" s="56"/>
      <c r="G40" s="56"/>
      <c r="H40" s="56"/>
      <c r="Z40" s="57">
        <f>IF(OR(C40="",G40="Paid",NOT(ISNUMBER(D40))),"",D40+ROW()/100000)</f>
      </c>
    </row>
    <row r="41" spans="1:26" x14ac:dyDescent="0.25">
      <c r="A41" s="60"/>
      <c r="B41" s="60"/>
      <c r="C41" s="69"/>
      <c r="D41" s="63"/>
      <c r="E41" s="63"/>
      <c r="F41" s="60"/>
      <c r="G41" s="60"/>
      <c r="H41" s="60"/>
      <c r="Z41" s="57">
        <f>IF(OR(C41="",G41="Paid",NOT(ISNUMBER(D41))),"",D41+ROW()/100000)</f>
      </c>
    </row>
    <row r="42" spans="1:26" x14ac:dyDescent="0.25">
      <c r="A42" s="56"/>
      <c r="B42" s="56"/>
      <c r="C42" s="71"/>
      <c r="D42" s="64"/>
      <c r="E42" s="64"/>
      <c r="F42" s="56"/>
      <c r="G42" s="56"/>
      <c r="H42" s="56"/>
      <c r="Z42" s="57">
        <f>IF(OR(C42="",G42="Paid",NOT(ISNUMBER(D42))),"",D42+ROW()/100000)</f>
      </c>
    </row>
    <row r="43" spans="1:26" x14ac:dyDescent="0.25">
      <c r="A43" s="60"/>
      <c r="B43" s="60"/>
      <c r="C43" s="69"/>
      <c r="D43" s="63"/>
      <c r="E43" s="63"/>
      <c r="F43" s="60"/>
      <c r="G43" s="60"/>
      <c r="H43" s="60"/>
      <c r="Z43" s="57">
        <f>IF(OR(C43="",G43="Paid",NOT(ISNUMBER(D43))),"",D43+ROW()/100000)</f>
      </c>
    </row>
    <row r="44" spans="1:26" x14ac:dyDescent="0.25">
      <c r="A44" s="56"/>
      <c r="B44" s="56"/>
      <c r="C44" s="71"/>
      <c r="D44" s="64"/>
      <c r="E44" s="64"/>
      <c r="F44" s="56"/>
      <c r="G44" s="56"/>
      <c r="H44" s="56"/>
      <c r="Z44" s="57">
        <f>IF(OR(C44="",G44="Paid",NOT(ISNUMBER(D44))),"",D44+ROW()/100000)</f>
      </c>
    </row>
    <row r="45" spans="1:26" x14ac:dyDescent="0.25">
      <c r="A45" s="60"/>
      <c r="B45" s="60"/>
      <c r="C45" s="69"/>
      <c r="D45" s="63"/>
      <c r="E45" s="63"/>
      <c r="F45" s="60"/>
      <c r="G45" s="60"/>
      <c r="H45" s="60"/>
      <c r="Z45" s="57">
        <f>IF(OR(C45="",G45="Paid",NOT(ISNUMBER(D45))),"",D45+ROW()/100000)</f>
      </c>
    </row>
    <row r="46" spans="1:26" x14ac:dyDescent="0.25">
      <c r="A46" s="56"/>
      <c r="B46" s="56"/>
      <c r="C46" s="71"/>
      <c r="D46" s="64"/>
      <c r="E46" s="64"/>
      <c r="F46" s="56"/>
      <c r="G46" s="56"/>
      <c r="H46" s="56"/>
      <c r="Z46" s="57">
        <f>IF(OR(C46="",G46="Paid",NOT(ISNUMBER(D46))),"",D46+ROW()/100000)</f>
      </c>
    </row>
    <row r="47" spans="1:26" x14ac:dyDescent="0.25">
      <c r="A47" s="60"/>
      <c r="B47" s="60"/>
      <c r="C47" s="69"/>
      <c r="D47" s="63"/>
      <c r="E47" s="63"/>
      <c r="F47" s="60"/>
      <c r="G47" s="60"/>
      <c r="H47" s="60"/>
      <c r="Z47" s="57">
        <f>IF(OR(C47="",G47="Paid",NOT(ISNUMBER(D47))),"",D47+ROW()/100000)</f>
      </c>
    </row>
    <row r="48" spans="1:26" x14ac:dyDescent="0.25">
      <c r="A48" s="56"/>
      <c r="B48" s="56"/>
      <c r="C48" s="71"/>
      <c r="D48" s="64"/>
      <c r="E48" s="64"/>
      <c r="F48" s="56"/>
      <c r="G48" s="56"/>
      <c r="H48" s="56"/>
      <c r="Z48" s="57">
        <f>IF(OR(C48="",G48="Paid",NOT(ISNUMBER(D48))),"",D48+ROW()/100000)</f>
      </c>
    </row>
    <row r="49" spans="1:26" x14ac:dyDescent="0.25">
      <c r="A49" s="60"/>
      <c r="B49" s="60"/>
      <c r="C49" s="69"/>
      <c r="D49" s="63"/>
      <c r="E49" s="63"/>
      <c r="F49" s="60"/>
      <c r="G49" s="60"/>
      <c r="H49" s="60"/>
      <c r="Z49" s="57">
        <f>IF(OR(C49="",G49="Paid",NOT(ISNUMBER(D49))),"",D49+ROW()/100000)</f>
      </c>
    </row>
    <row r="50" spans="1:26" x14ac:dyDescent="0.25">
      <c r="A50" s="56"/>
      <c r="B50" s="56"/>
      <c r="C50" s="71"/>
      <c r="D50" s="64"/>
      <c r="E50" s="64"/>
      <c r="F50" s="56"/>
      <c r="G50" s="56"/>
      <c r="H50" s="56"/>
      <c r="Z50" s="57">
        <f>IF(OR(C50="",G50="Paid",NOT(ISNUMBER(D50))),"",D50+ROW()/100000)</f>
      </c>
    </row>
    <row r="51" spans="1:26" x14ac:dyDescent="0.25">
      <c r="A51" s="60"/>
      <c r="B51" s="60"/>
      <c r="C51" s="69"/>
      <c r="D51" s="63"/>
      <c r="E51" s="63"/>
      <c r="F51" s="60"/>
      <c r="G51" s="60"/>
      <c r="H51" s="60"/>
      <c r="Z51" s="57">
        <f>IF(OR(C51="",G51="Paid",NOT(ISNUMBER(D51))),"",D51+ROW()/100000)</f>
      </c>
    </row>
    <row r="52" spans="1:26" x14ac:dyDescent="0.25">
      <c r="A52" s="56"/>
      <c r="B52" s="56"/>
      <c r="C52" s="71"/>
      <c r="D52" s="64"/>
      <c r="E52" s="64"/>
      <c r="F52" s="56"/>
      <c r="G52" s="56"/>
      <c r="H52" s="56"/>
      <c r="Z52" s="57">
        <f>IF(OR(C52="",G52="Paid",NOT(ISNUMBER(D52))),"",D52+ROW()/100000)</f>
      </c>
    </row>
    <row r="53" spans="1:26" x14ac:dyDescent="0.25">
      <c r="A53" s="60"/>
      <c r="B53" s="60"/>
      <c r="C53" s="69"/>
      <c r="D53" s="63"/>
      <c r="E53" s="63"/>
      <c r="F53" s="60"/>
      <c r="G53" s="60"/>
      <c r="H53" s="60"/>
      <c r="Z53" s="57">
        <f>IF(OR(C53="",G53="Paid",NOT(ISNUMBER(D53))),"",D53+ROW()/100000)</f>
      </c>
    </row>
    <row r="54" spans="1:26" x14ac:dyDescent="0.25">
      <c r="A54" s="56"/>
      <c r="B54" s="56"/>
      <c r="C54" s="71"/>
      <c r="D54" s="64"/>
      <c r="E54" s="64"/>
      <c r="F54" s="56"/>
      <c r="G54" s="56"/>
      <c r="H54" s="56"/>
      <c r="Z54" s="57">
        <f>IF(OR(C54="",G54="Paid",NOT(ISNUMBER(D54))),"",D54+ROW()/100000)</f>
      </c>
    </row>
    <row r="55" spans="1:26" x14ac:dyDescent="0.25">
      <c r="A55" s="60"/>
      <c r="B55" s="60"/>
      <c r="C55" s="69"/>
      <c r="D55" s="63"/>
      <c r="E55" s="63"/>
      <c r="F55" s="60"/>
      <c r="G55" s="60"/>
      <c r="H55" s="60"/>
      <c r="Z55" s="57">
        <f>IF(OR(C55="",G55="Paid",NOT(ISNUMBER(D55))),"",D55+ROW()/100000)</f>
      </c>
    </row>
    <row r="56" spans="1:26" x14ac:dyDescent="0.25">
      <c r="A56" s="56"/>
      <c r="B56" s="56"/>
      <c r="C56" s="71"/>
      <c r="D56" s="64"/>
      <c r="E56" s="64"/>
      <c r="F56" s="56"/>
      <c r="G56" s="56"/>
      <c r="H56" s="56"/>
      <c r="Z56" s="57">
        <f>IF(OR(C56="",G56="Paid",NOT(ISNUMBER(D56))),"",D56+ROW()/100000)</f>
      </c>
    </row>
    <row r="57" spans="1:26" x14ac:dyDescent="0.25">
      <c r="A57" s="60"/>
      <c r="B57" s="60"/>
      <c r="C57" s="69"/>
      <c r="D57" s="63"/>
      <c r="E57" s="63"/>
      <c r="F57" s="60"/>
      <c r="G57" s="60"/>
      <c r="H57" s="60"/>
      <c r="Z57" s="57">
        <f>IF(OR(C57="",G57="Paid",NOT(ISNUMBER(D57))),"",D57+ROW()/100000)</f>
      </c>
    </row>
    <row r="58" spans="1:26" x14ac:dyDescent="0.25">
      <c r="A58" s="56"/>
      <c r="B58" s="56"/>
      <c r="C58" s="71"/>
      <c r="D58" s="64"/>
      <c r="E58" s="64"/>
      <c r="F58" s="56"/>
      <c r="G58" s="56"/>
      <c r="H58" s="56"/>
      <c r="Z58" s="57">
        <f>IF(OR(C58="",G58="Paid",NOT(ISNUMBER(D58))),"",D58+ROW()/100000)</f>
      </c>
    </row>
    <row r="59" spans="1:26" x14ac:dyDescent="0.25">
      <c r="A59" s="60"/>
      <c r="B59" s="60"/>
      <c r="C59" s="69"/>
      <c r="D59" s="63"/>
      <c r="E59" s="63"/>
      <c r="F59" s="60"/>
      <c r="G59" s="60"/>
      <c r="H59" s="60"/>
      <c r="Z59" s="57">
        <f>IF(OR(C59="",G59="Paid",NOT(ISNUMBER(D59))),"",D59+ROW()/100000)</f>
      </c>
    </row>
    <row r="60" spans="1:26" x14ac:dyDescent="0.25">
      <c r="A60" s="56"/>
      <c r="B60" s="56"/>
      <c r="C60" s="71"/>
      <c r="D60" s="64"/>
      <c r="E60" s="64"/>
      <c r="F60" s="56"/>
      <c r="G60" s="56"/>
      <c r="H60" s="56"/>
      <c r="Z60" s="57">
        <f>IF(OR(C60="",G60="Paid",NOT(ISNUMBER(D60))),"",D60+ROW()/100000)</f>
      </c>
    </row>
    <row r="61" spans="1:26" x14ac:dyDescent="0.25">
      <c r="A61" s="60"/>
      <c r="B61" s="60"/>
      <c r="C61" s="69"/>
      <c r="D61" s="63"/>
      <c r="E61" s="63"/>
      <c r="F61" s="60"/>
      <c r="G61" s="60"/>
      <c r="H61" s="60"/>
      <c r="Z61" s="57">
        <f>IF(OR(C61="",G61="Paid",NOT(ISNUMBER(D61))),"",D61+ROW()/100000)</f>
      </c>
    </row>
    <row r="62" spans="1:26" x14ac:dyDescent="0.25">
      <c r="A62" s="56"/>
      <c r="B62" s="56"/>
      <c r="C62" s="71"/>
      <c r="D62" s="64"/>
      <c r="E62" s="64"/>
      <c r="F62" s="56"/>
      <c r="G62" s="56"/>
      <c r="H62" s="56"/>
      <c r="Z62" s="57">
        <f>IF(OR(C62="",G62="Paid",NOT(ISNUMBER(D62))),"",D62+ROW()/100000)</f>
      </c>
    </row>
    <row r="63" spans="1:26" x14ac:dyDescent="0.25">
      <c r="A63" s="60"/>
      <c r="B63" s="60"/>
      <c r="C63" s="69"/>
      <c r="D63" s="63"/>
      <c r="E63" s="63"/>
      <c r="F63" s="60"/>
      <c r="G63" s="60"/>
      <c r="H63" s="60"/>
      <c r="Z63" s="57">
        <f>IF(OR(C63="",G63="Paid",NOT(ISNUMBER(D63))),"",D63+ROW()/100000)</f>
      </c>
    </row>
    <row r="64" spans="1:26" x14ac:dyDescent="0.25">
      <c r="A64" s="56"/>
      <c r="B64" s="56"/>
      <c r="C64" s="71"/>
      <c r="D64" s="64"/>
      <c r="E64" s="64"/>
      <c r="F64" s="56"/>
      <c r="G64" s="56"/>
      <c r="H64" s="56"/>
      <c r="Z64" s="57">
        <f>IF(OR(C64="",G64="Paid",NOT(ISNUMBER(D64))),"",D64+ROW()/100000)</f>
      </c>
    </row>
    <row r="65" spans="1:26" x14ac:dyDescent="0.25">
      <c r="A65" s="60"/>
      <c r="B65" s="60"/>
      <c r="C65" s="69"/>
      <c r="D65" s="63"/>
      <c r="E65" s="63"/>
      <c r="F65" s="60"/>
      <c r="G65" s="60"/>
      <c r="H65" s="60"/>
      <c r="Z65" s="57">
        <f>IF(OR(C65="",G65="Paid",NOT(ISNUMBER(D65))),"",D65+ROW()/100000)</f>
      </c>
    </row>
    <row r="66" spans="1:26" x14ac:dyDescent="0.25">
      <c r="A66" s="56"/>
      <c r="B66" s="56"/>
      <c r="C66" s="71"/>
      <c r="D66" s="64"/>
      <c r="E66" s="64"/>
      <c r="F66" s="56"/>
      <c r="G66" s="56"/>
      <c r="H66" s="56"/>
      <c r="Z66" s="57">
        <f>IF(OR(C66="",G66="Paid",NOT(ISNUMBER(D66))),"",D66+ROW()/100000)</f>
      </c>
    </row>
    <row r="67" spans="26:26" x14ac:dyDescent="0.25">
      <c r="Z67" s="57">
        <f>IF(OR(C67="",G67="Paid",NOT(ISNUMBER(D67))),"",D67+ROW()/100000)</f>
      </c>
    </row>
    <row r="68" spans="26:26" x14ac:dyDescent="0.25">
      <c r="Z68" s="57">
        <f>IF(OR(C68="",G68="Paid",NOT(ISNUMBER(D68))),"",D68+ROW()/100000)</f>
      </c>
    </row>
    <row r="69" spans="26:26" x14ac:dyDescent="0.25">
      <c r="Z69" s="57">
        <f>IF(OR(C69="",G69="Paid",NOT(ISNUMBER(D69))),"",D69+ROW()/100000)</f>
      </c>
    </row>
    <row r="70" spans="26:26" x14ac:dyDescent="0.25">
      <c r="Z70" s="57">
        <f>IF(OR(C70="",G70="Paid",NOT(ISNUMBER(D70))),"",D70+ROW()/100000)</f>
      </c>
    </row>
    <row r="71" spans="26:26" x14ac:dyDescent="0.25">
      <c r="Z71" s="57">
        <f>IF(OR(C71="",G71="Paid",NOT(ISNUMBER(D71))),"",D71+ROW()/100000)</f>
      </c>
    </row>
    <row r="72" spans="26:26" x14ac:dyDescent="0.25">
      <c r="Z72" s="57">
        <f>IF(OR(C72="",G72="Paid",NOT(ISNUMBER(D72))),"",D72+ROW()/100000)</f>
      </c>
    </row>
    <row r="73" spans="26:26" x14ac:dyDescent="0.25">
      <c r="Z73" s="57">
        <f>IF(OR(C73="",G73="Paid",NOT(ISNUMBER(D73))),"",D73+ROW()/100000)</f>
      </c>
    </row>
    <row r="74" spans="26:26" x14ac:dyDescent="0.25">
      <c r="Z74" s="57">
        <f>IF(OR(C74="",G74="Paid",NOT(ISNUMBER(D74))),"",D74+ROW()/100000)</f>
      </c>
    </row>
    <row r="75" spans="26:26" x14ac:dyDescent="0.25">
      <c r="Z75" s="57">
        <f>IF(OR(C75="",G75="Paid",NOT(ISNUMBER(D75))),"",D75+ROW()/100000)</f>
      </c>
    </row>
    <row r="76" spans="26:26" x14ac:dyDescent="0.25">
      <c r="Z76" s="57">
        <f>IF(OR(C76="",G76="Paid",NOT(ISNUMBER(D76))),"",D76+ROW()/100000)</f>
      </c>
    </row>
    <row r="77" spans="26:26" x14ac:dyDescent="0.25">
      <c r="Z77" s="57">
        <f>IF(OR(C77="",G77="Paid",NOT(ISNUMBER(D77))),"",D77+ROW()/100000)</f>
      </c>
    </row>
    <row r="78" spans="26:26" x14ac:dyDescent="0.25">
      <c r="Z78" s="57">
        <f>IF(OR(C78="",G78="Paid",NOT(ISNUMBER(D78))),"",D78+ROW()/100000)</f>
      </c>
    </row>
    <row r="79" spans="26:26" x14ac:dyDescent="0.25">
      <c r="Z79" s="57">
        <f>IF(OR(C79="",G79="Paid",NOT(ISNUMBER(D79))),"",D79+ROW()/100000)</f>
      </c>
    </row>
    <row r="80" spans="26:26" x14ac:dyDescent="0.25">
      <c r="Z80" s="57">
        <f>IF(OR(C80="",G80="Paid",NOT(ISNUMBER(D80))),"",D80+ROW()/100000)</f>
      </c>
    </row>
    <row r="81" spans="26:26" x14ac:dyDescent="0.25">
      <c r="Z81" s="57">
        <f>IF(OR(C81="",G81="Paid",NOT(ISNUMBER(D81))),"",D81+ROW()/100000)</f>
      </c>
    </row>
    <row r="82" spans="26:26" x14ac:dyDescent="0.25">
      <c r="Z82" s="57">
        <f>IF(OR(C82="",G82="Paid",NOT(ISNUMBER(D82))),"",D82+ROW()/100000)</f>
      </c>
    </row>
    <row r="83" spans="26:26" x14ac:dyDescent="0.25">
      <c r="Z83" s="57">
        <f>IF(OR(C83="",G83="Paid",NOT(ISNUMBER(D83))),"",D83+ROW()/100000)</f>
      </c>
    </row>
    <row r="84" spans="26:26" x14ac:dyDescent="0.25">
      <c r="Z84" s="57">
        <f>IF(OR(C84="",G84="Paid",NOT(ISNUMBER(D84))),"",D84+ROW()/100000)</f>
      </c>
    </row>
    <row r="85" spans="26:26" x14ac:dyDescent="0.25">
      <c r="Z85" s="57">
        <f>IF(OR(C85="",G85="Paid",NOT(ISNUMBER(D85))),"",D85+ROW()/100000)</f>
      </c>
    </row>
    <row r="86" spans="26:26" x14ac:dyDescent="0.25">
      <c r="Z86" s="57">
        <f>IF(OR(C86="",G86="Paid",NOT(ISNUMBER(D86))),"",D86+ROW()/100000)</f>
      </c>
    </row>
    <row r="87" spans="26:26" x14ac:dyDescent="0.25">
      <c r="Z87" s="57">
        <f>IF(OR(C87="",G87="Paid",NOT(ISNUMBER(D87))),"",D87+ROW()/100000)</f>
      </c>
    </row>
    <row r="88" spans="26:26" x14ac:dyDescent="0.25">
      <c r="Z88" s="57">
        <f>IF(OR(C88="",G88="Paid",NOT(ISNUMBER(D88))),"",D88+ROW()/100000)</f>
      </c>
    </row>
    <row r="89" spans="26:26" x14ac:dyDescent="0.25">
      <c r="Z89" s="57">
        <f>IF(OR(C89="",G89="Paid",NOT(ISNUMBER(D89))),"",D89+ROW()/100000)</f>
      </c>
    </row>
    <row r="90" spans="26:26" x14ac:dyDescent="0.25">
      <c r="Z90" s="57">
        <f>IF(OR(C90="",G90="Paid",NOT(ISNUMBER(D90))),"",D90+ROW()/100000)</f>
      </c>
    </row>
    <row r="91" spans="26:26" x14ac:dyDescent="0.25">
      <c r="Z91" s="57">
        <f>IF(OR(C91="",G91="Paid",NOT(ISNUMBER(D91))),"",D91+ROW()/100000)</f>
      </c>
    </row>
    <row r="92" spans="26:26" x14ac:dyDescent="0.25">
      <c r="Z92" s="57">
        <f>IF(OR(C92="",G92="Paid",NOT(ISNUMBER(D92))),"",D92+ROW()/100000)</f>
      </c>
    </row>
    <row r="93" spans="26:26" x14ac:dyDescent="0.25">
      <c r="Z93" s="57">
        <f>IF(OR(C93="",G93="Paid",NOT(ISNUMBER(D93))),"",D93+ROW()/100000)</f>
      </c>
    </row>
    <row r="94" spans="26:26" x14ac:dyDescent="0.25">
      <c r="Z94" s="57">
        <f>IF(OR(C94="",G94="Paid",NOT(ISNUMBER(D94))),"",D94+ROW()/100000)</f>
      </c>
    </row>
    <row r="95" spans="26:26" x14ac:dyDescent="0.25">
      <c r="Z95" s="57">
        <f>IF(OR(C95="",G95="Paid",NOT(ISNUMBER(D95))),"",D95+ROW()/100000)</f>
      </c>
    </row>
    <row r="96" spans="26:26" x14ac:dyDescent="0.25">
      <c r="Z96" s="57">
        <f>IF(OR(C96="",G96="Paid",NOT(ISNUMBER(D96))),"",D96+ROW()/100000)</f>
      </c>
    </row>
    <row r="97" spans="26:26" x14ac:dyDescent="0.25">
      <c r="Z97" s="57">
        <f>IF(OR(C97="",G97="Paid",NOT(ISNUMBER(D97))),"",D97+ROW()/100000)</f>
      </c>
    </row>
    <row r="98" spans="26:26" x14ac:dyDescent="0.25">
      <c r="Z98" s="57">
        <f>IF(OR(C98="",G98="Paid",NOT(ISNUMBER(D98))),"",D98+ROW()/100000)</f>
      </c>
    </row>
    <row r="99" spans="26:26" x14ac:dyDescent="0.25">
      <c r="Z99" s="57">
        <f>IF(OR(C99="",G99="Paid",NOT(ISNUMBER(D99))),"",D99+ROW()/100000)</f>
      </c>
    </row>
    <row r="100" spans="26:26" x14ac:dyDescent="0.25">
      <c r="Z100" s="57">
        <f>IF(OR(C100="",G100="Paid",NOT(ISNUMBER(D100))),"",D100+ROW()/100000)</f>
      </c>
    </row>
    <row r="101" spans="26:26" x14ac:dyDescent="0.25">
      <c r="Z101" s="57">
        <f>IF(OR(C101="",G101="Paid",NOT(ISNUMBER(D101))),"",D101+ROW()/100000)</f>
      </c>
    </row>
    <row r="102" spans="26:26" x14ac:dyDescent="0.25">
      <c r="Z102" s="57">
        <f>IF(OR(C102="",G102="Paid",NOT(ISNUMBER(D102))),"",D102+ROW()/100000)</f>
      </c>
    </row>
    <row r="103" spans="26:26" x14ac:dyDescent="0.25">
      <c r="Z103" s="57">
        <f>IF(OR(C103="",G103="Paid",NOT(ISNUMBER(D103))),"",D103+ROW()/100000)</f>
      </c>
    </row>
    <row r="104" spans="26:26" x14ac:dyDescent="0.25">
      <c r="Z104" s="57">
        <f>IF(OR(C104="",G104="Paid",NOT(ISNUMBER(D104))),"",D104+ROW()/100000)</f>
      </c>
    </row>
    <row r="105" spans="26:26" x14ac:dyDescent="0.25">
      <c r="Z105" s="57">
        <f>IF(OR(C105="",G105="Paid",NOT(ISNUMBER(D105))),"",D105+ROW()/100000)</f>
      </c>
    </row>
    <row r="106" spans="26:26" x14ac:dyDescent="0.25">
      <c r="Z106" s="57">
        <f>IF(OR(C106="",G106="Paid",NOT(ISNUMBER(D106))),"",D106+ROW()/100000)</f>
      </c>
    </row>
    <row r="107" spans="26:26" x14ac:dyDescent="0.25">
      <c r="Z107" s="57">
        <f>IF(OR(C107="",G107="Paid",NOT(ISNUMBER(D107))),"",D107+ROW()/100000)</f>
      </c>
    </row>
    <row r="108" spans="26:26" x14ac:dyDescent="0.25">
      <c r="Z108" s="57">
        <f>IF(OR(C108="",G108="Paid",NOT(ISNUMBER(D108))),"",D108+ROW()/100000)</f>
      </c>
    </row>
    <row r="109" spans="26:26" x14ac:dyDescent="0.25">
      <c r="Z109" s="57">
        <f>IF(OR(C109="",G109="Paid",NOT(ISNUMBER(D109))),"",D109+ROW()/100000)</f>
      </c>
    </row>
    <row r="110" spans="26:26" x14ac:dyDescent="0.25">
      <c r="Z110" s="57">
        <f>IF(OR(C110="",G110="Paid",NOT(ISNUMBER(D110))),"",D110+ROW()/100000)</f>
      </c>
    </row>
    <row r="111" spans="26:26" x14ac:dyDescent="0.25">
      <c r="Z111" s="57">
        <f>IF(OR(C111="",G111="Paid",NOT(ISNUMBER(D111))),"",D111+ROW()/100000)</f>
      </c>
    </row>
    <row r="112" spans="26:26" x14ac:dyDescent="0.25">
      <c r="Z112" s="57">
        <f>IF(OR(C112="",G112="Paid",NOT(ISNUMBER(D112))),"",D112+ROW()/100000)</f>
      </c>
    </row>
    <row r="113" spans="26:26" x14ac:dyDescent="0.25">
      <c r="Z113" s="57">
        <f>IF(OR(C113="",G113="Paid",NOT(ISNUMBER(D113))),"",D113+ROW()/100000)</f>
      </c>
    </row>
    <row r="114" spans="26:26" x14ac:dyDescent="0.25">
      <c r="Z114" s="57">
        <f>IF(OR(C114="",G114="Paid",NOT(ISNUMBER(D114))),"",D114+ROW()/100000)</f>
      </c>
    </row>
    <row r="115" spans="26:26" x14ac:dyDescent="0.25">
      <c r="Z115" s="57">
        <f>IF(OR(C115="",G115="Paid",NOT(ISNUMBER(D115))),"",D115+ROW()/100000)</f>
      </c>
    </row>
    <row r="116" spans="26:26" x14ac:dyDescent="0.25">
      <c r="Z116" s="57">
        <f>IF(OR(C116="",G116="Paid",NOT(ISNUMBER(D116))),"",D116+ROW()/100000)</f>
      </c>
    </row>
    <row r="117" spans="26:26" x14ac:dyDescent="0.25">
      <c r="Z117" s="57">
        <f>IF(OR(C117="",G117="Paid",NOT(ISNUMBER(D117))),"",D117+ROW()/100000)</f>
      </c>
    </row>
    <row r="118" spans="26:26" x14ac:dyDescent="0.25">
      <c r="Z118" s="57">
        <f>IF(OR(C118="",G118="Paid",NOT(ISNUMBER(D118))),"",D118+ROW()/100000)</f>
      </c>
    </row>
    <row r="119" spans="26:26" x14ac:dyDescent="0.25">
      <c r="Z119" s="57">
        <f>IF(OR(C119="",G119="Paid",NOT(ISNUMBER(D119))),"",D119+ROW()/100000)</f>
      </c>
    </row>
    <row r="120" spans="26:26" x14ac:dyDescent="0.25">
      <c r="Z120" s="57">
        <f>IF(OR(C120="",G120="Paid",NOT(ISNUMBER(D120))),"",D120+ROW()/100000)</f>
      </c>
    </row>
    <row r="121" spans="26:26" x14ac:dyDescent="0.25">
      <c r="Z121" s="57">
        <f>IF(OR(C121="",G121="Paid",NOT(ISNUMBER(D121))),"",D121+ROW()/100000)</f>
      </c>
    </row>
    <row r="122" spans="26:26" x14ac:dyDescent="0.25">
      <c r="Z122" s="57">
        <f>IF(OR(C122="",G122="Paid",NOT(ISNUMBER(D122))),"",D122+ROW()/100000)</f>
      </c>
    </row>
    <row r="123" spans="26:26" x14ac:dyDescent="0.25">
      <c r="Z123" s="57">
        <f>IF(OR(C123="",G123="Paid",NOT(ISNUMBER(D123))),"",D123+ROW()/100000)</f>
      </c>
    </row>
    <row r="124" spans="26:26" x14ac:dyDescent="0.25">
      <c r="Z124" s="57">
        <f>IF(OR(C124="",G124="Paid",NOT(ISNUMBER(D124))),"",D124+ROW()/100000)</f>
      </c>
    </row>
    <row r="125" spans="26:26" x14ac:dyDescent="0.25">
      <c r="Z125" s="57">
        <f>IF(OR(C125="",G125="Paid",NOT(ISNUMBER(D125))),"",D125+ROW()/100000)</f>
      </c>
    </row>
    <row r="126" spans="26:26" x14ac:dyDescent="0.25">
      <c r="Z126" s="57">
        <f>IF(OR(C126="",G126="Paid",NOT(ISNUMBER(D126))),"",D126+ROW()/100000)</f>
      </c>
    </row>
    <row r="127" spans="26:26" x14ac:dyDescent="0.25">
      <c r="Z127" s="57">
        <f>IF(OR(C127="",G127="Paid",NOT(ISNUMBER(D127))),"",D127+ROW()/100000)</f>
      </c>
    </row>
    <row r="128" spans="26:26" x14ac:dyDescent="0.25">
      <c r="Z128" s="57">
        <f>IF(OR(C128="",G128="Paid",NOT(ISNUMBER(D128))),"",D128+ROW()/100000)</f>
      </c>
    </row>
    <row r="129" spans="26:26" x14ac:dyDescent="0.25">
      <c r="Z129" s="57">
        <f>IF(OR(C129="",G129="Paid",NOT(ISNUMBER(D129))),"",D129+ROW()/100000)</f>
      </c>
    </row>
    <row r="130" spans="26:26" x14ac:dyDescent="0.25">
      <c r="Z130" s="57">
        <f>IF(OR(C130="",G130="Paid",NOT(ISNUMBER(D130))),"",D130+ROW()/100000)</f>
      </c>
    </row>
    <row r="131" spans="26:26" x14ac:dyDescent="0.25">
      <c r="Z131" s="57">
        <f>IF(OR(C131="",G131="Paid",NOT(ISNUMBER(D131))),"",D131+ROW()/100000)</f>
      </c>
    </row>
    <row r="132" spans="26:26" x14ac:dyDescent="0.25">
      <c r="Z132" s="57">
        <f>IF(OR(C132="",G132="Paid",NOT(ISNUMBER(D132))),"",D132+ROW()/100000)</f>
      </c>
    </row>
    <row r="133" spans="26:26" x14ac:dyDescent="0.25">
      <c r="Z133" s="57">
        <f>IF(OR(C133="",G133="Paid",NOT(ISNUMBER(D133))),"",D133+ROW()/100000)</f>
      </c>
    </row>
    <row r="134" spans="26:26" x14ac:dyDescent="0.25">
      <c r="Z134" s="57">
        <f>IF(OR(C134="",G134="Paid",NOT(ISNUMBER(D134))),"",D134+ROW()/100000)</f>
      </c>
    </row>
    <row r="135" spans="26:26" x14ac:dyDescent="0.25">
      <c r="Z135" s="57">
        <f>IF(OR(C135="",G135="Paid",NOT(ISNUMBER(D135))),"",D135+ROW()/100000)</f>
      </c>
    </row>
    <row r="136" spans="26:26" x14ac:dyDescent="0.25">
      <c r="Z136" s="57">
        <f>IF(OR(C136="",G136="Paid",NOT(ISNUMBER(D136))),"",D136+ROW()/100000)</f>
      </c>
    </row>
    <row r="137" spans="26:26" x14ac:dyDescent="0.25">
      <c r="Z137" s="57">
        <f>IF(OR(C137="",G137="Paid",NOT(ISNUMBER(D137))),"",D137+ROW()/100000)</f>
      </c>
    </row>
    <row r="138" spans="26:26" x14ac:dyDescent="0.25">
      <c r="Z138" s="57">
        <f>IF(OR(C138="",G138="Paid",NOT(ISNUMBER(D138))),"",D138+ROW()/100000)</f>
      </c>
    </row>
    <row r="139" spans="26:26" x14ac:dyDescent="0.25">
      <c r="Z139" s="57">
        <f>IF(OR(C139="",G139="Paid",NOT(ISNUMBER(D139))),"",D139+ROW()/100000)</f>
      </c>
    </row>
    <row r="140" spans="26:26" x14ac:dyDescent="0.25">
      <c r="Z140" s="57">
        <f>IF(OR(C140="",G140="Paid",NOT(ISNUMBER(D140))),"",D140+ROW()/100000)</f>
      </c>
    </row>
    <row r="141" spans="26:26" x14ac:dyDescent="0.25">
      <c r="Z141" s="57">
        <f>IF(OR(C141="",G141="Paid",NOT(ISNUMBER(D141))),"",D141+ROW()/100000)</f>
      </c>
    </row>
    <row r="142" spans="26:26" x14ac:dyDescent="0.25">
      <c r="Z142" s="57">
        <f>IF(OR(C142="",G142="Paid",NOT(ISNUMBER(D142))),"",D142+ROW()/100000)</f>
      </c>
    </row>
    <row r="143" spans="26:26" x14ac:dyDescent="0.25">
      <c r="Z143" s="57">
        <f>IF(OR(C143="",G143="Paid",NOT(ISNUMBER(D143))),"",D143+ROW()/100000)</f>
      </c>
    </row>
    <row r="144" spans="26:26" x14ac:dyDescent="0.25">
      <c r="Z144" s="57">
        <f>IF(OR(C144="",G144="Paid",NOT(ISNUMBER(D144))),"",D144+ROW()/100000)</f>
      </c>
    </row>
    <row r="145" spans="26:26" x14ac:dyDescent="0.25">
      <c r="Z145" s="57">
        <f>IF(OR(C145="",G145="Paid",NOT(ISNUMBER(D145))),"",D145+ROW()/100000)</f>
      </c>
    </row>
    <row r="146" spans="26:26" x14ac:dyDescent="0.25">
      <c r="Z146" s="57">
        <f>IF(OR(C146="",G146="Paid",NOT(ISNUMBER(D146))),"",D146+ROW()/100000)</f>
      </c>
    </row>
    <row r="147" spans="26:26" x14ac:dyDescent="0.25">
      <c r="Z147" s="57">
        <f>IF(OR(C147="",G147="Paid",NOT(ISNUMBER(D147))),"",D147+ROW()/100000)</f>
      </c>
    </row>
    <row r="148" spans="26:26" x14ac:dyDescent="0.25">
      <c r="Z148" s="57">
        <f>IF(OR(C148="",G148="Paid",NOT(ISNUMBER(D148))),"",D148+ROW()/100000)</f>
      </c>
    </row>
    <row r="149" spans="26:26" x14ac:dyDescent="0.25">
      <c r="Z149" s="57">
        <f>IF(OR(C149="",G149="Paid",NOT(ISNUMBER(D149))),"",D149+ROW()/100000)</f>
      </c>
    </row>
    <row r="150" spans="26:26" x14ac:dyDescent="0.25">
      <c r="Z150" s="57">
        <f>IF(OR(C150="",G150="Paid",NOT(ISNUMBER(D150))),"",D150+ROW()/100000)</f>
      </c>
    </row>
    <row r="151" spans="26:26" x14ac:dyDescent="0.25">
      <c r="Z151" s="57">
        <f>IF(OR(C151="",G151="Paid",NOT(ISNUMBER(D151))),"",D151+ROW()/100000)</f>
      </c>
    </row>
    <row r="152" spans="26:26" x14ac:dyDescent="0.25">
      <c r="Z152" s="57">
        <f>IF(OR(C152="",G152="Paid",NOT(ISNUMBER(D152))),"",D152+ROW()/100000)</f>
      </c>
    </row>
    <row r="153" spans="26:26" x14ac:dyDescent="0.25">
      <c r="Z153" s="57">
        <f>IF(OR(C153="",G153="Paid",NOT(ISNUMBER(D153))),"",D153+ROW()/100000)</f>
      </c>
    </row>
    <row r="154" spans="26:26" x14ac:dyDescent="0.25">
      <c r="Z154" s="57">
        <f>IF(OR(C154="",G154="Paid",NOT(ISNUMBER(D154))),"",D154+ROW()/100000)</f>
      </c>
    </row>
    <row r="155" spans="26:26" x14ac:dyDescent="0.25">
      <c r="Z155" s="57">
        <f>IF(OR(C155="",G155="Paid",NOT(ISNUMBER(D155))),"",D155+ROW()/100000)</f>
      </c>
    </row>
    <row r="156" spans="26:26" x14ac:dyDescent="0.25">
      <c r="Z156" s="57">
        <f>IF(OR(C156="",G156="Paid",NOT(ISNUMBER(D156))),"",D156+ROW()/100000)</f>
      </c>
    </row>
    <row r="157" spans="26:26" x14ac:dyDescent="0.25">
      <c r="Z157" s="57">
        <f>IF(OR(C157="",G157="Paid",NOT(ISNUMBER(D157))),"",D157+ROW()/100000)</f>
      </c>
    </row>
    <row r="158" spans="26:26" x14ac:dyDescent="0.25">
      <c r="Z158" s="57">
        <f>IF(OR(C158="",G158="Paid",NOT(ISNUMBER(D158))),"",D158+ROW()/100000)</f>
      </c>
    </row>
    <row r="159" spans="26:26" x14ac:dyDescent="0.25">
      <c r="Z159" s="57">
        <f>IF(OR(C159="",G159="Paid",NOT(ISNUMBER(D159))),"",D159+ROW()/100000)</f>
      </c>
    </row>
    <row r="160" spans="26:26" x14ac:dyDescent="0.25">
      <c r="Z160" s="57">
        <f>IF(OR(C160="",G160="Paid",NOT(ISNUMBER(D160))),"",D160+ROW()/100000)</f>
      </c>
    </row>
    <row r="161" spans="26:26" x14ac:dyDescent="0.25">
      <c r="Z161" s="57">
        <f>IF(OR(C161="",G161="Paid",NOT(ISNUMBER(D161))),"",D161+ROW()/100000)</f>
      </c>
    </row>
    <row r="162" spans="26:26" x14ac:dyDescent="0.25">
      <c r="Z162" s="57">
        <f>IF(OR(C162="",G162="Paid",NOT(ISNUMBER(D162))),"",D162+ROW()/100000)</f>
      </c>
    </row>
    <row r="163" spans="26:26" x14ac:dyDescent="0.25">
      <c r="Z163" s="57">
        <f>IF(OR(C163="",G163="Paid",NOT(ISNUMBER(D163))),"",D163+ROW()/100000)</f>
      </c>
    </row>
    <row r="164" spans="26:26" x14ac:dyDescent="0.25">
      <c r="Z164" s="57">
        <f>IF(OR(C164="",G164="Paid",NOT(ISNUMBER(D164))),"",D164+ROW()/100000)</f>
      </c>
    </row>
    <row r="165" spans="26:26" x14ac:dyDescent="0.25">
      <c r="Z165" s="57">
        <f>IF(OR(C165="",G165="Paid",NOT(ISNUMBER(D165))),"",D165+ROW()/100000)</f>
      </c>
    </row>
    <row r="166" spans="26:26" x14ac:dyDescent="0.25">
      <c r="Z166" s="57">
        <f>IF(OR(C166="",G166="Paid",NOT(ISNUMBER(D166))),"",D166+ROW()/100000)</f>
      </c>
    </row>
    <row r="167" spans="26:26" x14ac:dyDescent="0.25">
      <c r="Z167" s="57">
        <f>IF(OR(C167="",G167="Paid",NOT(ISNUMBER(D167))),"",D167+ROW()/100000)</f>
      </c>
    </row>
    <row r="168" spans="26:26" x14ac:dyDescent="0.25">
      <c r="Z168" s="57">
        <f>IF(OR(C168="",G168="Paid",NOT(ISNUMBER(D168))),"",D168+ROW()/100000)</f>
      </c>
    </row>
    <row r="169" spans="26:26" x14ac:dyDescent="0.25">
      <c r="Z169" s="57">
        <f>IF(OR(C169="",G169="Paid",NOT(ISNUMBER(D169))),"",D169+ROW()/100000)</f>
      </c>
    </row>
    <row r="170" spans="26:26" x14ac:dyDescent="0.25">
      <c r="Z170" s="57">
        <f>IF(OR(C170="",G170="Paid",NOT(ISNUMBER(D170))),"",D170+ROW()/100000)</f>
      </c>
    </row>
    <row r="171" spans="26:26" x14ac:dyDescent="0.25">
      <c r="Z171" s="57">
        <f>IF(OR(C171="",G171="Paid",NOT(ISNUMBER(D171))),"",D171+ROW()/100000)</f>
      </c>
    </row>
    <row r="172" spans="26:26" x14ac:dyDescent="0.25">
      <c r="Z172" s="57">
        <f>IF(OR(C172="",G172="Paid",NOT(ISNUMBER(D172))),"",D172+ROW()/100000)</f>
      </c>
    </row>
    <row r="173" spans="26:26" x14ac:dyDescent="0.25">
      <c r="Z173" s="57">
        <f>IF(OR(C173="",G173="Paid",NOT(ISNUMBER(D173))),"",D173+ROW()/100000)</f>
      </c>
    </row>
    <row r="174" spans="26:26" x14ac:dyDescent="0.25">
      <c r="Z174" s="57">
        <f>IF(OR(C174="",G174="Paid",NOT(ISNUMBER(D174))),"",D174+ROW()/100000)</f>
      </c>
    </row>
    <row r="175" spans="26:26" x14ac:dyDescent="0.25">
      <c r="Z175" s="57">
        <f>IF(OR(C175="",G175="Paid",NOT(ISNUMBER(D175))),"",D175+ROW()/100000)</f>
      </c>
    </row>
    <row r="176" spans="26:26" x14ac:dyDescent="0.25">
      <c r="Z176" s="57">
        <f>IF(OR(C176="",G176="Paid",NOT(ISNUMBER(D176))),"",D176+ROW()/100000)</f>
      </c>
    </row>
    <row r="177" spans="26:26" x14ac:dyDescent="0.25">
      <c r="Z177" s="57">
        <f>IF(OR(C177="",G177="Paid",NOT(ISNUMBER(D177))),"",D177+ROW()/100000)</f>
      </c>
    </row>
    <row r="178" spans="26:26" x14ac:dyDescent="0.25">
      <c r="Z178" s="57">
        <f>IF(OR(C178="",G178="Paid",NOT(ISNUMBER(D178))),"",D178+ROW()/100000)</f>
      </c>
    </row>
    <row r="179" spans="26:26" x14ac:dyDescent="0.25">
      <c r="Z179" s="57">
        <f>IF(OR(C179="",G179="Paid",NOT(ISNUMBER(D179))),"",D179+ROW()/100000)</f>
      </c>
    </row>
    <row r="180" spans="26:26" x14ac:dyDescent="0.25">
      <c r="Z180" s="57">
        <f>IF(OR(C180="",G180="Paid",NOT(ISNUMBER(D180))),"",D180+ROW()/100000)</f>
      </c>
    </row>
    <row r="181" spans="26:26" x14ac:dyDescent="0.25">
      <c r="Z181" s="57">
        <f>IF(OR(C181="",G181="Paid",NOT(ISNUMBER(D181))),"",D181+ROW()/100000)</f>
      </c>
    </row>
    <row r="182" spans="26:26" x14ac:dyDescent="0.25">
      <c r="Z182" s="57">
        <f>IF(OR(C182="",G182="Paid",NOT(ISNUMBER(D182))),"",D182+ROW()/100000)</f>
      </c>
    </row>
    <row r="183" spans="26:26" x14ac:dyDescent="0.25">
      <c r="Z183" s="57">
        <f>IF(OR(C183="",G183="Paid",NOT(ISNUMBER(D183))),"",D183+ROW()/100000)</f>
      </c>
    </row>
    <row r="184" spans="26:26" x14ac:dyDescent="0.25">
      <c r="Z184" s="57">
        <f>IF(OR(C184="",G184="Paid",NOT(ISNUMBER(D184))),"",D184+ROW()/100000)</f>
      </c>
    </row>
    <row r="185" spans="26:26" x14ac:dyDescent="0.25">
      <c r="Z185" s="57">
        <f>IF(OR(C185="",G185="Paid",NOT(ISNUMBER(D185))),"",D185+ROW()/100000)</f>
      </c>
    </row>
    <row r="186" spans="26:26" x14ac:dyDescent="0.25">
      <c r="Z186" s="57">
        <f>IF(OR(C186="",G186="Paid",NOT(ISNUMBER(D186))),"",D186+ROW()/100000)</f>
      </c>
    </row>
    <row r="187" spans="26:26" x14ac:dyDescent="0.25">
      <c r="Z187" s="57">
        <f>IF(OR(C187="",G187="Paid",NOT(ISNUMBER(D187))),"",D187+ROW()/100000)</f>
      </c>
    </row>
    <row r="188" spans="26:26" x14ac:dyDescent="0.25">
      <c r="Z188" s="57">
        <f>IF(OR(C188="",G188="Paid",NOT(ISNUMBER(D188))),"",D188+ROW()/100000)</f>
      </c>
    </row>
    <row r="189" spans="26:26" x14ac:dyDescent="0.25">
      <c r="Z189" s="57">
        <f>IF(OR(C189="",G189="Paid",NOT(ISNUMBER(D189))),"",D189+ROW()/100000)</f>
      </c>
    </row>
    <row r="190" spans="26:26" x14ac:dyDescent="0.25">
      <c r="Z190" s="57">
        <f>IF(OR(C190="",G190="Paid",NOT(ISNUMBER(D190))),"",D190+ROW()/100000)</f>
      </c>
    </row>
    <row r="191" spans="26:26" x14ac:dyDescent="0.25">
      <c r="Z191" s="57">
        <f>IF(OR(C191="",G191="Paid",NOT(ISNUMBER(D191))),"",D191+ROW()/100000)</f>
      </c>
    </row>
    <row r="192" spans="26:26" x14ac:dyDescent="0.25">
      <c r="Z192" s="57">
        <f>IF(OR(C192="",G192="Paid",NOT(ISNUMBER(D192))),"",D192+ROW()/100000)</f>
      </c>
    </row>
    <row r="193" spans="26:26" x14ac:dyDescent="0.25">
      <c r="Z193" s="57">
        <f>IF(OR(C193="",G193="Paid",NOT(ISNUMBER(D193))),"",D193+ROW()/100000)</f>
      </c>
    </row>
    <row r="194" spans="26:26" x14ac:dyDescent="0.25">
      <c r="Z194" s="57">
        <f>IF(OR(C194="",G194="Paid",NOT(ISNUMBER(D194))),"",D194+ROW()/100000)</f>
      </c>
    </row>
    <row r="195" spans="26:26" x14ac:dyDescent="0.25">
      <c r="Z195" s="57">
        <f>IF(OR(C195="",G195="Paid",NOT(ISNUMBER(D195))),"",D195+ROW()/100000)</f>
      </c>
    </row>
    <row r="196" spans="26:26" x14ac:dyDescent="0.25">
      <c r="Z196" s="57">
        <f>IF(OR(C196="",G196="Paid",NOT(ISNUMBER(D196))),"",D196+ROW()/100000)</f>
      </c>
    </row>
    <row r="197" spans="26:26" x14ac:dyDescent="0.25">
      <c r="Z197" s="57">
        <f>IF(OR(C197="",G197="Paid",NOT(ISNUMBER(D197))),"",D197+ROW()/100000)</f>
      </c>
    </row>
    <row r="198" spans="26:26" x14ac:dyDescent="0.25">
      <c r="Z198" s="57">
        <f>IF(OR(C198="",G198="Paid",NOT(ISNUMBER(D198))),"",D198+ROW()/100000)</f>
      </c>
    </row>
    <row r="199" spans="26:26" x14ac:dyDescent="0.25">
      <c r="Z199" s="57">
        <f>IF(OR(C199="",G199="Paid",NOT(ISNUMBER(D199))),"",D199+ROW()/100000)</f>
      </c>
    </row>
    <row r="200" spans="26:26" x14ac:dyDescent="0.25">
      <c r="Z200" s="57">
        <f>IF(OR(C200="",G200="Paid",NOT(ISNUMBER(D200))),"",D200+ROW()/100000)</f>
      </c>
    </row>
    <row r="201" spans="26:26" x14ac:dyDescent="0.25">
      <c r="Z201" s="57">
        <f>IF(OR(C201="",G201="Paid",NOT(ISNUMBER(D201))),"",D201+ROW()/100000)</f>
      </c>
    </row>
    <row r="202" spans="26:26" x14ac:dyDescent="0.25">
      <c r="Z202" s="57">
        <f>IF(OR(C202="",G202="Paid",NOT(ISNUMBER(D202))),"",D202+ROW()/100000)</f>
      </c>
    </row>
    <row r="203" spans="26:26" x14ac:dyDescent="0.25">
      <c r="Z203" s="57">
        <f>IF(OR(C203="",G203="Paid",NOT(ISNUMBER(D203))),"",D203+ROW()/100000)</f>
      </c>
    </row>
    <row r="204" spans="26:26" x14ac:dyDescent="0.25">
      <c r="Z204" s="57">
        <f>IF(OR(C204="",G204="Paid",NOT(ISNUMBER(D204))),"",D204+ROW()/100000)</f>
      </c>
    </row>
    <row r="205" spans="26:26" x14ac:dyDescent="0.25">
      <c r="Z205" s="57">
        <f>IF(OR(C205="",G205="Paid",NOT(ISNUMBER(D205))),"",D205+ROW()/100000)</f>
      </c>
    </row>
    <row r="206" spans="26:26" x14ac:dyDescent="0.25">
      <c r="Z206" s="57">
        <f>IF(OR(C206="",G206="Paid",NOT(ISNUMBER(D206))),"",D206+ROW()/100000)</f>
      </c>
    </row>
    <row r="207" spans="26:26" x14ac:dyDescent="0.25">
      <c r="Z207" s="57">
        <f>IF(OR(C207="",G207="Paid",NOT(ISNUMBER(D207))),"",D207+ROW()/100000)</f>
      </c>
    </row>
    <row r="208" spans="26:26" x14ac:dyDescent="0.25">
      <c r="Z208" s="57">
        <f>IF(OR(C208="",G208="Paid",NOT(ISNUMBER(D208))),"",D208+ROW()/100000)</f>
      </c>
    </row>
    <row r="209" spans="26:26" x14ac:dyDescent="0.25">
      <c r="Z209" s="57">
        <f>IF(OR(C209="",G209="Paid",NOT(ISNUMBER(D209))),"",D209+ROW()/100000)</f>
      </c>
    </row>
    <row r="210" spans="26:26" x14ac:dyDescent="0.25">
      <c r="Z210" s="57">
        <f>IF(OR(C210="",G210="Paid",NOT(ISNUMBER(D210))),"",D210+ROW()/100000)</f>
      </c>
    </row>
    <row r="211" spans="26:26" x14ac:dyDescent="0.25">
      <c r="Z211" s="57">
        <f>IF(OR(C211="",G211="Paid",NOT(ISNUMBER(D211))),"",D211+ROW()/100000)</f>
      </c>
    </row>
    <row r="212" spans="26:26" x14ac:dyDescent="0.25">
      <c r="Z212" s="57">
        <f>IF(OR(C212="",G212="Paid",NOT(ISNUMBER(D212))),"",D212+ROW()/100000)</f>
      </c>
    </row>
    <row r="213" spans="26:26" x14ac:dyDescent="0.25">
      <c r="Z213" s="57">
        <f>IF(OR(C213="",G213="Paid",NOT(ISNUMBER(D213))),"",D213+ROW()/100000)</f>
      </c>
    </row>
    <row r="214" spans="26:26" x14ac:dyDescent="0.25">
      <c r="Z214" s="57">
        <f>IF(OR(C214="",G214="Paid",NOT(ISNUMBER(D214))),"",D214+ROW()/100000)</f>
      </c>
    </row>
    <row r="215" spans="26:26" x14ac:dyDescent="0.25">
      <c r="Z215" s="57">
        <f>IF(OR(C215="",G215="Paid",NOT(ISNUMBER(D215))),"",D215+ROW()/100000)</f>
      </c>
    </row>
    <row r="216" spans="26:26" x14ac:dyDescent="0.25">
      <c r="Z216" s="57">
        <f>IF(OR(C216="",G216="Paid",NOT(ISNUMBER(D216))),"",D216+ROW()/100000)</f>
      </c>
    </row>
    <row r="217" spans="26:26" x14ac:dyDescent="0.25">
      <c r="Z217" s="57">
        <f>IF(OR(C217="",G217="Paid",NOT(ISNUMBER(D217))),"",D217+ROW()/100000)</f>
      </c>
    </row>
    <row r="218" spans="26:26" x14ac:dyDescent="0.25">
      <c r="Z218" s="57">
        <f>IF(OR(C218="",G218="Paid",NOT(ISNUMBER(D218))),"",D218+ROW()/100000)</f>
      </c>
    </row>
    <row r="219" spans="26:26" x14ac:dyDescent="0.25">
      <c r="Z219" s="57">
        <f>IF(OR(C219="",G219="Paid",NOT(ISNUMBER(D219))),"",D219+ROW()/100000)</f>
      </c>
    </row>
    <row r="220" spans="26:26" x14ac:dyDescent="0.25">
      <c r="Z220" s="57">
        <f>IF(OR(C220="",G220="Paid",NOT(ISNUMBER(D220))),"",D220+ROW()/100000)</f>
      </c>
    </row>
    <row r="221" spans="26:26" x14ac:dyDescent="0.25">
      <c r="Z221" s="57">
        <f>IF(OR(C221="",G221="Paid",NOT(ISNUMBER(D221))),"",D221+ROW()/100000)</f>
      </c>
    </row>
    <row r="222" spans="26:26" x14ac:dyDescent="0.25">
      <c r="Z222" s="57">
        <f>IF(OR(C222="",G222="Paid",NOT(ISNUMBER(D222))),"",D222+ROW()/100000)</f>
      </c>
    </row>
    <row r="223" spans="26:26" x14ac:dyDescent="0.25">
      <c r="Z223" s="57">
        <f>IF(OR(C223="",G223="Paid",NOT(ISNUMBER(D223))),"",D223+ROW()/100000)</f>
      </c>
    </row>
    <row r="224" spans="26:26" x14ac:dyDescent="0.25">
      <c r="Z224" s="57">
        <f>IF(OR(C224="",G224="Paid",NOT(ISNUMBER(D224))),"",D224+ROW()/100000)</f>
      </c>
    </row>
    <row r="225" spans="26:26" x14ac:dyDescent="0.25">
      <c r="Z225" s="57">
        <f>IF(OR(C225="",G225="Paid",NOT(ISNUMBER(D225))),"",D225+ROW()/100000)</f>
      </c>
    </row>
    <row r="226" spans="26:26" x14ac:dyDescent="0.25">
      <c r="Z226" s="57">
        <f>IF(OR(C226="",G226="Paid",NOT(ISNUMBER(D226))),"",D226+ROW()/100000)</f>
      </c>
    </row>
    <row r="227" spans="26:26" x14ac:dyDescent="0.25">
      <c r="Z227" s="57">
        <f>IF(OR(C227="",G227="Paid",NOT(ISNUMBER(D227))),"",D227+ROW()/100000)</f>
      </c>
    </row>
    <row r="228" spans="26:26" x14ac:dyDescent="0.25">
      <c r="Z228" s="57">
        <f>IF(OR(C228="",G228="Paid",NOT(ISNUMBER(D228))),"",D228+ROW()/100000)</f>
      </c>
    </row>
    <row r="229" spans="26:26" x14ac:dyDescent="0.25">
      <c r="Z229" s="57">
        <f>IF(OR(C229="",G229="Paid",NOT(ISNUMBER(D229))),"",D229+ROW()/100000)</f>
      </c>
    </row>
    <row r="230" spans="26:26" x14ac:dyDescent="0.25">
      <c r="Z230" s="57">
        <f>IF(OR(C230="",G230="Paid",NOT(ISNUMBER(D230))),"",D230+ROW()/100000)</f>
      </c>
    </row>
    <row r="231" spans="26:26" x14ac:dyDescent="0.25">
      <c r="Z231" s="57">
        <f>IF(OR(C231="",G231="Paid",NOT(ISNUMBER(D231))),"",D231+ROW()/100000)</f>
      </c>
    </row>
    <row r="232" spans="26:26" x14ac:dyDescent="0.25">
      <c r="Z232" s="57">
        <f>IF(OR(C232="",G232="Paid",NOT(ISNUMBER(D232))),"",D232+ROW()/100000)</f>
      </c>
    </row>
    <row r="233" spans="26:26" x14ac:dyDescent="0.25">
      <c r="Z233" s="57">
        <f>IF(OR(C233="",G233="Paid",NOT(ISNUMBER(D233))),"",D233+ROW()/100000)</f>
      </c>
    </row>
    <row r="234" spans="26:26" x14ac:dyDescent="0.25">
      <c r="Z234" s="57">
        <f>IF(OR(C234="",G234="Paid",NOT(ISNUMBER(D234))),"",D234+ROW()/100000)</f>
      </c>
    </row>
    <row r="235" spans="26:26" x14ac:dyDescent="0.25">
      <c r="Z235" s="57">
        <f>IF(OR(C235="",G235="Paid",NOT(ISNUMBER(D235))),"",D235+ROW()/100000)</f>
      </c>
    </row>
    <row r="236" spans="26:26" x14ac:dyDescent="0.25">
      <c r="Z236" s="57">
        <f>IF(OR(C236="",G236="Paid",NOT(ISNUMBER(D236))),"",D236+ROW()/100000)</f>
      </c>
    </row>
    <row r="237" spans="26:26" x14ac:dyDescent="0.25">
      <c r="Z237" s="57">
        <f>IF(OR(C237="",G237="Paid",NOT(ISNUMBER(D237))),"",D237+ROW()/100000)</f>
      </c>
    </row>
    <row r="238" spans="26:26" x14ac:dyDescent="0.25">
      <c r="Z238" s="57">
        <f>IF(OR(C238="",G238="Paid",NOT(ISNUMBER(D238))),"",D238+ROW()/100000)</f>
      </c>
    </row>
    <row r="239" spans="26:26" x14ac:dyDescent="0.25">
      <c r="Z239" s="57">
        <f>IF(OR(C239="",G239="Paid",NOT(ISNUMBER(D239))),"",D239+ROW()/100000)</f>
      </c>
    </row>
    <row r="240" spans="26:26" x14ac:dyDescent="0.25">
      <c r="Z240" s="57">
        <f>IF(OR(C240="",G240="Paid",NOT(ISNUMBER(D240))),"",D240+ROW()/100000)</f>
      </c>
    </row>
    <row r="241" spans="26:26" x14ac:dyDescent="0.25">
      <c r="Z241" s="57">
        <f>IF(OR(C241="",G241="Paid",NOT(ISNUMBER(D241))),"",D241+ROW()/100000)</f>
      </c>
    </row>
    <row r="242" spans="26:26" x14ac:dyDescent="0.25">
      <c r="Z242" s="57">
        <f>IF(OR(C242="",G242="Paid",NOT(ISNUMBER(D242))),"",D242+ROW()/100000)</f>
      </c>
    </row>
    <row r="243" spans="26:26" x14ac:dyDescent="0.25">
      <c r="Z243" s="57">
        <f>IF(OR(C243="",G243="Paid",NOT(ISNUMBER(D243))),"",D243+ROW()/100000)</f>
      </c>
    </row>
    <row r="244" spans="26:26" x14ac:dyDescent="0.25">
      <c r="Z244" s="57">
        <f>IF(OR(C244="",G244="Paid",NOT(ISNUMBER(D244))),"",D244+ROW()/100000)</f>
      </c>
    </row>
    <row r="245" spans="26:26" x14ac:dyDescent="0.25">
      <c r="Z245" s="57">
        <f>IF(OR(C245="",G245="Paid",NOT(ISNUMBER(D245))),"",D245+ROW()/100000)</f>
      </c>
    </row>
    <row r="246" spans="26:26" x14ac:dyDescent="0.25">
      <c r="Z246" s="57">
        <f>IF(OR(C246="",G246="Paid",NOT(ISNUMBER(D246))),"",D246+ROW()/100000)</f>
      </c>
    </row>
    <row r="247" spans="26:26" x14ac:dyDescent="0.25">
      <c r="Z247" s="57">
        <f>IF(OR(C247="",G247="Paid",NOT(ISNUMBER(D247))),"",D247+ROW()/100000)</f>
      </c>
    </row>
    <row r="248" spans="26:26" x14ac:dyDescent="0.25">
      <c r="Z248" s="57">
        <f>IF(OR(C248="",G248="Paid",NOT(ISNUMBER(D248))),"",D248+ROW()/100000)</f>
      </c>
    </row>
    <row r="249" spans="26:26" x14ac:dyDescent="0.25">
      <c r="Z249" s="57">
        <f>IF(OR(C249="",G249="Paid",NOT(ISNUMBER(D249))),"",D249+ROW()/100000)</f>
      </c>
    </row>
    <row r="250" spans="26:26" x14ac:dyDescent="0.25">
      <c r="Z250" s="57">
        <f>IF(OR(C250="",G250="Paid",NOT(ISNUMBER(D250))),"",D250+ROW()/100000)</f>
      </c>
    </row>
    <row r="251" spans="26:26" x14ac:dyDescent="0.25">
      <c r="Z251" s="57">
        <f>IF(OR(C251="",G251="Paid",NOT(ISNUMBER(D251))),"",D251+ROW()/100000)</f>
      </c>
    </row>
    <row r="252" spans="26:26" x14ac:dyDescent="0.25">
      <c r="Z252" s="57">
        <f>IF(OR(C252="",G252="Paid",NOT(ISNUMBER(D252))),"",D252+ROW()/100000)</f>
      </c>
    </row>
    <row r="253" spans="26:26" x14ac:dyDescent="0.25">
      <c r="Z253" s="57">
        <f>IF(OR(C253="",G253="Paid",NOT(ISNUMBER(D253))),"",D253+ROW()/100000)</f>
      </c>
    </row>
    <row r="254" spans="26:26" x14ac:dyDescent="0.25">
      <c r="Z254" s="57">
        <f>IF(OR(C254="",G254="Paid",NOT(ISNUMBER(D254))),"",D254+ROW()/100000)</f>
      </c>
    </row>
    <row r="255" spans="26:26" x14ac:dyDescent="0.25">
      <c r="Z255" s="57">
        <f>IF(OR(C255="",G255="Paid",NOT(ISNUMBER(D255))),"",D255+ROW()/100000)</f>
      </c>
    </row>
    <row r="256" spans="26:26" x14ac:dyDescent="0.25">
      <c r="Z256" s="57">
        <f>IF(OR(C256="",G256="Paid",NOT(ISNUMBER(D256))),"",D256+ROW()/100000)</f>
      </c>
    </row>
    <row r="257" spans="26:26" x14ac:dyDescent="0.25">
      <c r="Z257" s="57">
        <f>IF(OR(C257="",G257="Paid",NOT(ISNUMBER(D257))),"",D257+ROW()/100000)</f>
      </c>
    </row>
    <row r="258" spans="26:26" x14ac:dyDescent="0.25">
      <c r="Z258" s="57">
        <f>IF(OR(C258="",G258="Paid",NOT(ISNUMBER(D258))),"",D258+ROW()/100000)</f>
      </c>
    </row>
    <row r="259" spans="26:26" x14ac:dyDescent="0.25">
      <c r="Z259" s="57">
        <f>IF(OR(C259="",G259="Paid",NOT(ISNUMBER(D259))),"",D259+ROW()/100000)</f>
      </c>
    </row>
    <row r="260" spans="26:26" x14ac:dyDescent="0.25">
      <c r="Z260" s="57">
        <f>IF(OR(C260="",G260="Paid",NOT(ISNUMBER(D260))),"",D260+ROW()/100000)</f>
      </c>
    </row>
    <row r="261" spans="26:26" x14ac:dyDescent="0.25">
      <c r="Z261" s="57">
        <f>IF(OR(C261="",G261="Paid",NOT(ISNUMBER(D261))),"",D261+ROW()/100000)</f>
      </c>
    </row>
    <row r="262" spans="26:26" x14ac:dyDescent="0.25">
      <c r="Z262" s="57">
        <f>IF(OR(C262="",G262="Paid",NOT(ISNUMBER(D262))),"",D262+ROW()/100000)</f>
      </c>
    </row>
    <row r="263" spans="26:26" x14ac:dyDescent="0.25">
      <c r="Z263" s="57">
        <f>IF(OR(C263="",G263="Paid",NOT(ISNUMBER(D263))),"",D263+ROW()/100000)</f>
      </c>
    </row>
    <row r="264" spans="26:26" x14ac:dyDescent="0.25">
      <c r="Z264" s="57">
        <f>IF(OR(C264="",G264="Paid",NOT(ISNUMBER(D264))),"",D264+ROW()/100000)</f>
      </c>
    </row>
    <row r="265" spans="26:26" x14ac:dyDescent="0.25">
      <c r="Z265" s="57">
        <f>IF(OR(C265="",G265="Paid",NOT(ISNUMBER(D265))),"",D265+ROW()/100000)</f>
      </c>
    </row>
    <row r="266" spans="26:26" x14ac:dyDescent="0.25">
      <c r="Z266" s="57">
        <f>IF(OR(C266="",G266="Paid",NOT(ISNUMBER(D266))),"",D266+ROW()/100000)</f>
      </c>
    </row>
    <row r="267" spans="26:26" x14ac:dyDescent="0.25">
      <c r="Z267" s="57">
        <f>IF(OR(C267="",G267="Paid",NOT(ISNUMBER(D267))),"",D267+ROW()/100000)</f>
      </c>
    </row>
    <row r="268" spans="26:26" x14ac:dyDescent="0.25">
      <c r="Z268" s="57">
        <f>IF(OR(C268="",G268="Paid",NOT(ISNUMBER(D268))),"",D268+ROW()/100000)</f>
      </c>
    </row>
    <row r="269" spans="26:26" x14ac:dyDescent="0.25">
      <c r="Z269" s="57">
        <f>IF(OR(C269="",G269="Paid",NOT(ISNUMBER(D269))),"",D269+ROW()/100000)</f>
      </c>
    </row>
    <row r="270" spans="26:26" x14ac:dyDescent="0.25">
      <c r="Z270" s="57">
        <f>IF(OR(C270="",G270="Paid",NOT(ISNUMBER(D270))),"",D270+ROW()/100000)</f>
      </c>
    </row>
    <row r="271" spans="26:26" x14ac:dyDescent="0.25">
      <c r="Z271" s="57">
        <f>IF(OR(C271="",G271="Paid",NOT(ISNUMBER(D271))),"",D271+ROW()/100000)</f>
      </c>
    </row>
    <row r="272" spans="26:26" x14ac:dyDescent="0.25">
      <c r="Z272" s="57">
        <f>IF(OR(C272="",G272="Paid",NOT(ISNUMBER(D272))),"",D272+ROW()/100000)</f>
      </c>
    </row>
    <row r="273" spans="26:26" x14ac:dyDescent="0.25">
      <c r="Z273" s="57">
        <f>IF(OR(C273="",G273="Paid",NOT(ISNUMBER(D273))),"",D273+ROW()/100000)</f>
      </c>
    </row>
    <row r="274" spans="26:26" x14ac:dyDescent="0.25">
      <c r="Z274" s="57">
        <f>IF(OR(C274="",G274="Paid",NOT(ISNUMBER(D274))),"",D274+ROW()/100000)</f>
      </c>
    </row>
    <row r="275" spans="26:26" x14ac:dyDescent="0.25">
      <c r="Z275" s="57">
        <f>IF(OR(C275="",G275="Paid",NOT(ISNUMBER(D275))),"",D275+ROW()/100000)</f>
      </c>
    </row>
    <row r="276" spans="26:26" x14ac:dyDescent="0.25">
      <c r="Z276" s="57">
        <f>IF(OR(C276="",G276="Paid",NOT(ISNUMBER(D276))),"",D276+ROW()/100000)</f>
      </c>
    </row>
    <row r="277" spans="26:26" x14ac:dyDescent="0.25">
      <c r="Z277" s="57">
        <f>IF(OR(C277="",G277="Paid",NOT(ISNUMBER(D277))),"",D277+ROW()/100000)</f>
      </c>
    </row>
    <row r="278" spans="26:26" x14ac:dyDescent="0.25">
      <c r="Z278" s="57">
        <f>IF(OR(C278="",G278="Paid",NOT(ISNUMBER(D278))),"",D278+ROW()/100000)</f>
      </c>
    </row>
    <row r="279" spans="26:26" x14ac:dyDescent="0.25">
      <c r="Z279" s="57">
        <f>IF(OR(C279="",G279="Paid",NOT(ISNUMBER(D279))),"",D279+ROW()/100000)</f>
      </c>
    </row>
    <row r="280" spans="26:26" x14ac:dyDescent="0.25">
      <c r="Z280" s="57">
        <f>IF(OR(C280="",G280="Paid",NOT(ISNUMBER(D280))),"",D280+ROW()/100000)</f>
      </c>
    </row>
    <row r="281" spans="26:26" x14ac:dyDescent="0.25">
      <c r="Z281" s="57">
        <f>IF(OR(C281="",G281="Paid",NOT(ISNUMBER(D281))),"",D281+ROW()/100000)</f>
      </c>
    </row>
    <row r="282" spans="26:26" x14ac:dyDescent="0.25">
      <c r="Z282" s="57">
        <f>IF(OR(C282="",G282="Paid",NOT(ISNUMBER(D282))),"",D282+ROW()/100000)</f>
      </c>
    </row>
    <row r="283" spans="26:26" x14ac:dyDescent="0.25">
      <c r="Z283" s="57">
        <f>IF(OR(C283="",G283="Paid",NOT(ISNUMBER(D283))),"",D283+ROW()/100000)</f>
      </c>
    </row>
    <row r="284" spans="26:26" x14ac:dyDescent="0.25">
      <c r="Z284" s="57">
        <f>IF(OR(C284="",G284="Paid",NOT(ISNUMBER(D284))),"",D284+ROW()/100000)</f>
      </c>
    </row>
    <row r="285" spans="26:26" x14ac:dyDescent="0.25">
      <c r="Z285" s="57">
        <f>IF(OR(C285="",G285="Paid",NOT(ISNUMBER(D285))),"",D285+ROW()/100000)</f>
      </c>
    </row>
    <row r="286" spans="26:26" x14ac:dyDescent="0.25">
      <c r="Z286" s="57">
        <f>IF(OR(C286="",G286="Paid",NOT(ISNUMBER(D286))),"",D286+ROW()/100000)</f>
      </c>
    </row>
    <row r="287" spans="26:26" x14ac:dyDescent="0.25">
      <c r="Z287" s="57">
        <f>IF(OR(C287="",G287="Paid",NOT(ISNUMBER(D287))),"",D287+ROW()/100000)</f>
      </c>
    </row>
    <row r="288" spans="26:26" x14ac:dyDescent="0.25">
      <c r="Z288" s="57">
        <f>IF(OR(C288="",G288="Paid",NOT(ISNUMBER(D288))),"",D288+ROW()/100000)</f>
      </c>
    </row>
    <row r="289" spans="26:26" x14ac:dyDescent="0.25">
      <c r="Z289" s="57">
        <f>IF(OR(C289="",G289="Paid",NOT(ISNUMBER(D289))),"",D289+ROW()/100000)</f>
      </c>
    </row>
    <row r="290" spans="26:26" x14ac:dyDescent="0.25">
      <c r="Z290" s="57">
        <f>IF(OR(C290="",G290="Paid",NOT(ISNUMBER(D290))),"",D290+ROW()/100000)</f>
      </c>
    </row>
    <row r="291" spans="26:26" x14ac:dyDescent="0.25">
      <c r="Z291" s="57">
        <f>IF(OR(C291="",G291="Paid",NOT(ISNUMBER(D291))),"",D291+ROW()/100000)</f>
      </c>
    </row>
    <row r="292" spans="26:26" x14ac:dyDescent="0.25">
      <c r="Z292" s="57">
        <f>IF(OR(C292="",G292="Paid",NOT(ISNUMBER(D292))),"",D292+ROW()/100000)</f>
      </c>
    </row>
    <row r="293" spans="26:26" x14ac:dyDescent="0.25">
      <c r="Z293" s="57">
        <f>IF(OR(C293="",G293="Paid",NOT(ISNUMBER(D293))),"",D293+ROW()/100000)</f>
      </c>
    </row>
    <row r="294" spans="26:26" x14ac:dyDescent="0.25">
      <c r="Z294" s="57">
        <f>IF(OR(C294="",G294="Paid",NOT(ISNUMBER(D294))),"",D294+ROW()/100000)</f>
      </c>
    </row>
    <row r="295" spans="26:26" x14ac:dyDescent="0.25">
      <c r="Z295" s="57">
        <f>IF(OR(C295="",G295="Paid",NOT(ISNUMBER(D295))),"",D295+ROW()/100000)</f>
      </c>
    </row>
    <row r="296" spans="26:26" x14ac:dyDescent="0.25">
      <c r="Z296" s="57">
        <f>IF(OR(C296="",G296="Paid",NOT(ISNUMBER(D296))),"",D296+ROW()/100000)</f>
      </c>
    </row>
    <row r="297" spans="26:26" x14ac:dyDescent="0.25">
      <c r="Z297" s="57">
        <f>IF(OR(C297="",G297="Paid",NOT(ISNUMBER(D297))),"",D297+ROW()/100000)</f>
      </c>
    </row>
    <row r="298" spans="26:26" x14ac:dyDescent="0.25">
      <c r="Z298" s="57">
        <f>IF(OR(C298="",G298="Paid",NOT(ISNUMBER(D298))),"",D298+ROW()/100000)</f>
      </c>
    </row>
    <row r="299" spans="26:26" x14ac:dyDescent="0.25">
      <c r="Z299" s="57">
        <f>IF(OR(C299="",G299="Paid",NOT(ISNUMBER(D299))),"",D299+ROW()/100000)</f>
      </c>
    </row>
    <row r="300" spans="26:26" x14ac:dyDescent="0.25">
      <c r="Z300" s="57">
        <f>IF(OR(C300="",G300="Paid",NOT(ISNUMBER(D300))),"",D300+ROW()/100000)</f>
      </c>
    </row>
    <row r="301" spans="26:26" x14ac:dyDescent="0.25">
      <c r="Z301" s="57">
        <f>IF(OR(C301="",G301="Paid",NOT(ISNUMBER(D301))),"",D301+ROW()/100000)</f>
      </c>
    </row>
    <row r="302" spans="26:26" x14ac:dyDescent="0.25">
      <c r="Z302" s="57">
        <f>IF(OR(C302="",G302="Paid",NOT(ISNUMBER(D302))),"",D302+ROW()/100000)</f>
      </c>
    </row>
    <row r="303" spans="26:26" x14ac:dyDescent="0.25">
      <c r="Z303" s="57">
        <f>IF(OR(C303="",G303="Paid",NOT(ISNUMBER(D303))),"",D303+ROW()/100000)</f>
      </c>
    </row>
    <row r="304" spans="26:26" x14ac:dyDescent="0.25">
      <c r="Z304" s="57">
        <f>IF(OR(C304="",G304="Paid",NOT(ISNUMBER(D304))),"",D304+ROW()/100000)</f>
      </c>
    </row>
    <row r="305" spans="26:26" x14ac:dyDescent="0.25">
      <c r="Z305" s="57">
        <f>IF(OR(C305="",G305="Paid",NOT(ISNUMBER(D305))),"",D305+ROW()/100000)</f>
      </c>
    </row>
    <row r="306" spans="26:26" x14ac:dyDescent="0.25">
      <c r="Z306" s="57">
        <f>IF(OR(C306="",G306="Paid",NOT(ISNUMBER(D306))),"",D306+ROW()/100000)</f>
      </c>
    </row>
    <row r="307" spans="26:26" x14ac:dyDescent="0.25">
      <c r="Z307" s="57">
        <f>IF(OR(C307="",G307="Paid",NOT(ISNUMBER(D307))),"",D307+ROW()/100000)</f>
      </c>
    </row>
    <row r="308" spans="26:26" x14ac:dyDescent="0.25">
      <c r="Z308" s="57">
        <f>IF(OR(C308="",G308="Paid",NOT(ISNUMBER(D308))),"",D308+ROW()/100000)</f>
      </c>
    </row>
    <row r="309" spans="26:26" x14ac:dyDescent="0.25">
      <c r="Z309" s="57">
        <f>IF(OR(C309="",G309="Paid",NOT(ISNUMBER(D309))),"",D309+ROW()/100000)</f>
      </c>
    </row>
    <row r="310" spans="26:26" x14ac:dyDescent="0.25">
      <c r="Z310" s="57">
        <f>IF(OR(C310="",G310="Paid",NOT(ISNUMBER(D310))),"",D310+ROW()/100000)</f>
      </c>
    </row>
    <row r="311" spans="26:26" x14ac:dyDescent="0.25">
      <c r="Z311" s="57">
        <f>IF(OR(C311="",G311="Paid",NOT(ISNUMBER(D311))),"",D311+ROW()/100000)</f>
      </c>
    </row>
    <row r="312" spans="26:26" x14ac:dyDescent="0.25">
      <c r="Z312" s="57">
        <f>IF(OR(C312="",G312="Paid",NOT(ISNUMBER(D312))),"",D312+ROW()/100000)</f>
      </c>
    </row>
    <row r="313" spans="26:26" x14ac:dyDescent="0.25">
      <c r="Z313" s="57">
        <f>IF(OR(C313="",G313="Paid",NOT(ISNUMBER(D313))),"",D313+ROW()/100000)</f>
      </c>
    </row>
    <row r="314" spans="26:26" x14ac:dyDescent="0.25">
      <c r="Z314" s="57">
        <f>IF(OR(C314="",G314="Paid",NOT(ISNUMBER(D314))),"",D314+ROW()/100000)</f>
      </c>
    </row>
    <row r="315" spans="26:26" x14ac:dyDescent="0.25">
      <c r="Z315" s="57">
        <f>IF(OR(C315="",G315="Paid",NOT(ISNUMBER(D315))),"",D315+ROW()/100000)</f>
      </c>
    </row>
    <row r="316" spans="26:26" x14ac:dyDescent="0.25">
      <c r="Z316" s="57">
        <f>IF(OR(C316="",G316="Paid",NOT(ISNUMBER(D316))),"",D316+ROW()/100000)</f>
      </c>
    </row>
    <row r="317" spans="26:26" x14ac:dyDescent="0.25">
      <c r="Z317" s="57">
        <f>IF(OR(C317="",G317="Paid",NOT(ISNUMBER(D317))),"",D317+ROW()/100000)</f>
      </c>
    </row>
    <row r="318" spans="26:26" x14ac:dyDescent="0.25">
      <c r="Z318" s="57">
        <f>IF(OR(C318="",G318="Paid",NOT(ISNUMBER(D318))),"",D318+ROW()/100000)</f>
      </c>
    </row>
    <row r="319" spans="26:26" x14ac:dyDescent="0.25">
      <c r="Z319" s="57">
        <f>IF(OR(C319="",G319="Paid",NOT(ISNUMBER(D319))),"",D319+ROW()/100000)</f>
      </c>
    </row>
    <row r="320" spans="26:26" x14ac:dyDescent="0.25">
      <c r="Z320" s="57">
        <f>IF(OR(C320="",G320="Paid",NOT(ISNUMBER(D320))),"",D320+ROW()/100000)</f>
      </c>
    </row>
    <row r="321" spans="26:26" x14ac:dyDescent="0.25">
      <c r="Z321" s="57">
        <f>IF(OR(C321="",G321="Paid",NOT(ISNUMBER(D321))),"",D321+ROW()/100000)</f>
      </c>
    </row>
    <row r="322" spans="26:26" x14ac:dyDescent="0.25">
      <c r="Z322" s="57">
        <f>IF(OR(C322="",G322="Paid",NOT(ISNUMBER(D322))),"",D322+ROW()/100000)</f>
      </c>
    </row>
    <row r="323" spans="26:26" x14ac:dyDescent="0.25">
      <c r="Z323" s="57">
        <f>IF(OR(C323="",G323="Paid",NOT(ISNUMBER(D323))),"",D323+ROW()/100000)</f>
      </c>
    </row>
    <row r="324" spans="26:26" x14ac:dyDescent="0.25">
      <c r="Z324" s="57">
        <f>IF(OR(C324="",G324="Paid",NOT(ISNUMBER(D324))),"",D324+ROW()/100000)</f>
      </c>
    </row>
    <row r="325" spans="26:26" x14ac:dyDescent="0.25">
      <c r="Z325" s="57">
        <f>IF(OR(C325="",G325="Paid",NOT(ISNUMBER(D325))),"",D325+ROW()/100000)</f>
      </c>
    </row>
    <row r="326" spans="26:26" x14ac:dyDescent="0.25">
      <c r="Z326" s="57">
        <f>IF(OR(C326="",G326="Paid",NOT(ISNUMBER(D326))),"",D326+ROW()/100000)</f>
      </c>
    </row>
    <row r="327" spans="26:26" x14ac:dyDescent="0.25">
      <c r="Z327" s="57">
        <f>IF(OR(C327="",G327="Paid",NOT(ISNUMBER(D327))),"",D327+ROW()/100000)</f>
      </c>
    </row>
    <row r="328" spans="26:26" x14ac:dyDescent="0.25">
      <c r="Z328" s="57">
        <f>IF(OR(C328="",G328="Paid",NOT(ISNUMBER(D328))),"",D328+ROW()/100000)</f>
      </c>
    </row>
    <row r="329" spans="26:26" x14ac:dyDescent="0.25">
      <c r="Z329" s="57">
        <f>IF(OR(C329="",G329="Paid",NOT(ISNUMBER(D329))),"",D329+ROW()/100000)</f>
      </c>
    </row>
    <row r="330" spans="26:26" x14ac:dyDescent="0.25">
      <c r="Z330" s="57">
        <f>IF(OR(C330="",G330="Paid",NOT(ISNUMBER(D330))),"",D330+ROW()/100000)</f>
      </c>
    </row>
    <row r="331" spans="26:26" x14ac:dyDescent="0.25">
      <c r="Z331" s="57">
        <f>IF(OR(C331="",G331="Paid",NOT(ISNUMBER(D331))),"",D331+ROW()/100000)</f>
      </c>
    </row>
    <row r="332" spans="26:26" x14ac:dyDescent="0.25">
      <c r="Z332" s="57">
        <f>IF(OR(C332="",G332="Paid",NOT(ISNUMBER(D332))),"",D332+ROW()/100000)</f>
      </c>
    </row>
    <row r="333" spans="26:26" x14ac:dyDescent="0.25">
      <c r="Z333" s="57">
        <f>IF(OR(C333="",G333="Paid",NOT(ISNUMBER(D333))),"",D333+ROW()/100000)</f>
      </c>
    </row>
    <row r="334" spans="26:26" x14ac:dyDescent="0.25">
      <c r="Z334" s="57">
        <f>IF(OR(C334="",G334="Paid",NOT(ISNUMBER(D334))),"",D334+ROW()/100000)</f>
      </c>
    </row>
    <row r="335" spans="26:26" x14ac:dyDescent="0.25">
      <c r="Z335" s="57">
        <f>IF(OR(C335="",G335="Paid",NOT(ISNUMBER(D335))),"",D335+ROW()/100000)</f>
      </c>
    </row>
    <row r="336" spans="26:26" x14ac:dyDescent="0.25">
      <c r="Z336" s="57">
        <f>IF(OR(C336="",G336="Paid",NOT(ISNUMBER(D336))),"",D336+ROW()/100000)</f>
      </c>
    </row>
    <row r="337" spans="26:26" x14ac:dyDescent="0.25">
      <c r="Z337" s="57">
        <f>IF(OR(C337="",G337="Paid",NOT(ISNUMBER(D337))),"",D337+ROW()/100000)</f>
      </c>
    </row>
    <row r="338" spans="26:26" x14ac:dyDescent="0.25">
      <c r="Z338" s="57">
        <f>IF(OR(C338="",G338="Paid",NOT(ISNUMBER(D338))),"",D338+ROW()/100000)</f>
      </c>
    </row>
    <row r="339" spans="26:26" x14ac:dyDescent="0.25">
      <c r="Z339" s="57">
        <f>IF(OR(C339="",G339="Paid",NOT(ISNUMBER(D339))),"",D339+ROW()/100000)</f>
      </c>
    </row>
    <row r="340" spans="26:26" x14ac:dyDescent="0.25">
      <c r="Z340" s="57">
        <f>IF(OR(C340="",G340="Paid",NOT(ISNUMBER(D340))),"",D340+ROW()/100000)</f>
      </c>
    </row>
    <row r="341" spans="26:26" x14ac:dyDescent="0.25">
      <c r="Z341" s="57">
        <f>IF(OR(C341="",G341="Paid",NOT(ISNUMBER(D341))),"",D341+ROW()/100000)</f>
      </c>
    </row>
    <row r="342" spans="26:26" x14ac:dyDescent="0.25">
      <c r="Z342" s="57">
        <f>IF(OR(C342="",G342="Paid",NOT(ISNUMBER(D342))),"",D342+ROW()/100000)</f>
      </c>
    </row>
    <row r="343" spans="26:26" x14ac:dyDescent="0.25">
      <c r="Z343" s="57">
        <f>IF(OR(C343="",G343="Paid",NOT(ISNUMBER(D343))),"",D343+ROW()/100000)</f>
      </c>
    </row>
    <row r="344" spans="26:26" x14ac:dyDescent="0.25">
      <c r="Z344" s="57">
        <f>IF(OR(C344="",G344="Paid",NOT(ISNUMBER(D344))),"",D344+ROW()/100000)</f>
      </c>
    </row>
    <row r="345" spans="26:26" x14ac:dyDescent="0.25">
      <c r="Z345" s="57">
        <f>IF(OR(C345="",G345="Paid",NOT(ISNUMBER(D345))),"",D345+ROW()/100000)</f>
      </c>
    </row>
    <row r="346" spans="26:26" x14ac:dyDescent="0.25">
      <c r="Z346" s="57">
        <f>IF(OR(C346="",G346="Paid",NOT(ISNUMBER(D346))),"",D346+ROW()/100000)</f>
      </c>
    </row>
    <row r="347" spans="26:26" x14ac:dyDescent="0.25">
      <c r="Z347" s="57">
        <f>IF(OR(C347="",G347="Paid",NOT(ISNUMBER(D347))),"",D347+ROW()/100000)</f>
      </c>
    </row>
    <row r="348" spans="26:26" x14ac:dyDescent="0.25">
      <c r="Z348" s="57">
        <f>IF(OR(C348="",G348="Paid",NOT(ISNUMBER(D348))),"",D348+ROW()/100000)</f>
      </c>
    </row>
    <row r="349" spans="26:26" x14ac:dyDescent="0.25">
      <c r="Z349" s="57">
        <f>IF(OR(C349="",G349="Paid",NOT(ISNUMBER(D349))),"",D349+ROW()/100000)</f>
      </c>
    </row>
    <row r="350" spans="26:26" x14ac:dyDescent="0.25">
      <c r="Z350" s="57">
        <f>IF(OR(C350="",G350="Paid",NOT(ISNUMBER(D350))),"",D350+ROW()/100000)</f>
      </c>
    </row>
    <row r="351" spans="26:26" x14ac:dyDescent="0.25">
      <c r="Z351" s="57">
        <f>IF(OR(C351="",G351="Paid",NOT(ISNUMBER(D351))),"",D351+ROW()/100000)</f>
      </c>
    </row>
    <row r="352" spans="26:26" x14ac:dyDescent="0.25">
      <c r="Z352" s="57">
        <f>IF(OR(C352="",G352="Paid",NOT(ISNUMBER(D352))),"",D352+ROW()/100000)</f>
      </c>
    </row>
    <row r="353" spans="26:26" x14ac:dyDescent="0.25">
      <c r="Z353" s="57">
        <f>IF(OR(C353="",G353="Paid",NOT(ISNUMBER(D353))),"",D353+ROW()/100000)</f>
      </c>
    </row>
    <row r="354" spans="26:26" x14ac:dyDescent="0.25">
      <c r="Z354" s="57">
        <f>IF(OR(C354="",G354="Paid",NOT(ISNUMBER(D354))),"",D354+ROW()/100000)</f>
      </c>
    </row>
    <row r="355" spans="26:26" x14ac:dyDescent="0.25">
      <c r="Z355" s="57">
        <f>IF(OR(C355="",G355="Paid",NOT(ISNUMBER(D355))),"",D355+ROW()/100000)</f>
      </c>
    </row>
    <row r="356" spans="26:26" x14ac:dyDescent="0.25">
      <c r="Z356" s="57">
        <f>IF(OR(C356="",G356="Paid",NOT(ISNUMBER(D356))),"",D356+ROW()/100000)</f>
      </c>
    </row>
    <row r="357" spans="26:26" x14ac:dyDescent="0.25">
      <c r="Z357" s="57">
        <f>IF(OR(C357="",G357="Paid",NOT(ISNUMBER(D357))),"",D357+ROW()/100000)</f>
      </c>
    </row>
    <row r="358" spans="26:26" x14ac:dyDescent="0.25">
      <c r="Z358" s="57">
        <f>IF(OR(C358="",G358="Paid",NOT(ISNUMBER(D358))),"",D358+ROW()/100000)</f>
      </c>
    </row>
    <row r="359" spans="26:26" x14ac:dyDescent="0.25">
      <c r="Z359" s="57">
        <f>IF(OR(C359="",G359="Paid",NOT(ISNUMBER(D359))),"",D359+ROW()/100000)</f>
      </c>
    </row>
    <row r="360" spans="26:26" x14ac:dyDescent="0.25">
      <c r="Z360" s="57">
        <f>IF(OR(C360="",G360="Paid",NOT(ISNUMBER(D360))),"",D360+ROW()/100000)</f>
      </c>
    </row>
    <row r="361" spans="26:26" x14ac:dyDescent="0.25">
      <c r="Z361" s="57">
        <f>IF(OR(C361="",G361="Paid",NOT(ISNUMBER(D361))),"",D361+ROW()/100000)</f>
      </c>
    </row>
    <row r="362" spans="26:26" x14ac:dyDescent="0.25">
      <c r="Z362" s="57">
        <f>IF(OR(C362="",G362="Paid",NOT(ISNUMBER(D362))),"",D362+ROW()/100000)</f>
      </c>
    </row>
    <row r="363" spans="26:26" x14ac:dyDescent="0.25">
      <c r="Z363" s="57">
        <f>IF(OR(C363="",G363="Paid",NOT(ISNUMBER(D363))),"",D363+ROW()/100000)</f>
      </c>
    </row>
    <row r="364" spans="26:26" x14ac:dyDescent="0.25">
      <c r="Z364" s="57">
        <f>IF(OR(C364="",G364="Paid",NOT(ISNUMBER(D364))),"",D364+ROW()/100000)</f>
      </c>
    </row>
    <row r="365" spans="26:26" x14ac:dyDescent="0.25">
      <c r="Z365" s="57">
        <f>IF(OR(C365="",G365="Paid",NOT(ISNUMBER(D365))),"",D365+ROW()/100000)</f>
      </c>
    </row>
    <row r="366" spans="26:26" x14ac:dyDescent="0.25">
      <c r="Z366" s="57">
        <f>IF(OR(C366="",G366="Paid",NOT(ISNUMBER(D366))),"",D366+ROW()/100000)</f>
      </c>
    </row>
    <row r="367" spans="26:26" x14ac:dyDescent="0.25">
      <c r="Z367" s="57">
        <f>IF(OR(C367="",G367="Paid",NOT(ISNUMBER(D367))),"",D367+ROW()/100000)</f>
      </c>
    </row>
    <row r="368" spans="26:26" x14ac:dyDescent="0.25">
      <c r="Z368" s="57">
        <f>IF(OR(C368="",G368="Paid",NOT(ISNUMBER(D368))),"",D368+ROW()/100000)</f>
      </c>
    </row>
    <row r="369" spans="26:26" x14ac:dyDescent="0.25">
      <c r="Z369" s="57">
        <f>IF(OR(C369="",G369="Paid",NOT(ISNUMBER(D369))),"",D369+ROW()/100000)</f>
      </c>
    </row>
    <row r="370" spans="26:26" x14ac:dyDescent="0.25">
      <c r="Z370" s="57">
        <f>IF(OR(C370="",G370="Paid",NOT(ISNUMBER(D370))),"",D370+ROW()/100000)</f>
      </c>
    </row>
    <row r="371" spans="26:26" x14ac:dyDescent="0.25">
      <c r="Z371" s="57">
        <f>IF(OR(C371="",G371="Paid",NOT(ISNUMBER(D371))),"",D371+ROW()/100000)</f>
      </c>
    </row>
    <row r="372" spans="26:26" x14ac:dyDescent="0.25">
      <c r="Z372" s="57">
        <f>IF(OR(C372="",G372="Paid",NOT(ISNUMBER(D372))),"",D372+ROW()/100000)</f>
      </c>
    </row>
    <row r="373" spans="26:26" x14ac:dyDescent="0.25">
      <c r="Z373" s="57">
        <f>IF(OR(C373="",G373="Paid",NOT(ISNUMBER(D373))),"",D373+ROW()/100000)</f>
      </c>
    </row>
    <row r="374" spans="26:26" x14ac:dyDescent="0.25">
      <c r="Z374" s="57">
        <f>IF(OR(C374="",G374="Paid",NOT(ISNUMBER(D374))),"",D374+ROW()/100000)</f>
      </c>
    </row>
    <row r="375" spans="26:26" x14ac:dyDescent="0.25">
      <c r="Z375" s="57">
        <f>IF(OR(C375="",G375="Paid",NOT(ISNUMBER(D375))),"",D375+ROW()/100000)</f>
      </c>
    </row>
    <row r="376" spans="26:26" x14ac:dyDescent="0.25">
      <c r="Z376" s="57">
        <f>IF(OR(C376="",G376="Paid",NOT(ISNUMBER(D376))),"",D376+ROW()/100000)</f>
      </c>
    </row>
    <row r="377" spans="26:26" x14ac:dyDescent="0.25">
      <c r="Z377" s="57">
        <f>IF(OR(C377="",G377="Paid",NOT(ISNUMBER(D377))),"",D377+ROW()/100000)</f>
      </c>
    </row>
    <row r="378" spans="26:26" x14ac:dyDescent="0.25">
      <c r="Z378" s="57">
        <f>IF(OR(C378="",G378="Paid",NOT(ISNUMBER(D378))),"",D378+ROW()/100000)</f>
      </c>
    </row>
    <row r="379" spans="26:26" x14ac:dyDescent="0.25">
      <c r="Z379" s="57">
        <f>IF(OR(C379="",G379="Paid",NOT(ISNUMBER(D379))),"",D379+ROW()/100000)</f>
      </c>
    </row>
    <row r="380" spans="26:26" x14ac:dyDescent="0.25">
      <c r="Z380" s="57">
        <f>IF(OR(C380="",G380="Paid",NOT(ISNUMBER(D380))),"",D380+ROW()/100000)</f>
      </c>
    </row>
    <row r="381" spans="26:26" x14ac:dyDescent="0.25">
      <c r="Z381" s="57">
        <f>IF(OR(C381="",G381="Paid",NOT(ISNUMBER(D381))),"",D381+ROW()/100000)</f>
      </c>
    </row>
    <row r="382" spans="26:26" x14ac:dyDescent="0.25">
      <c r="Z382" s="57">
        <f>IF(OR(C382="",G382="Paid",NOT(ISNUMBER(D382))),"",D382+ROW()/100000)</f>
      </c>
    </row>
    <row r="383" spans="26:26" x14ac:dyDescent="0.25">
      <c r="Z383" s="57">
        <f>IF(OR(C383="",G383="Paid",NOT(ISNUMBER(D383))),"",D383+ROW()/100000)</f>
      </c>
    </row>
    <row r="384" spans="26:26" x14ac:dyDescent="0.25">
      <c r="Z384" s="57">
        <f>IF(OR(C384="",G384="Paid",NOT(ISNUMBER(D384))),"",D384+ROW()/100000)</f>
      </c>
    </row>
    <row r="385" spans="26:26" x14ac:dyDescent="0.25">
      <c r="Z385" s="57">
        <f>IF(OR(C385="",G385="Paid",NOT(ISNUMBER(D385))),"",D385+ROW()/100000)</f>
      </c>
    </row>
    <row r="386" spans="26:26" x14ac:dyDescent="0.25">
      <c r="Z386" s="57">
        <f>IF(OR(C386="",G386="Paid",NOT(ISNUMBER(D386))),"",D386+ROW()/100000)</f>
      </c>
    </row>
    <row r="387" spans="26:26" x14ac:dyDescent="0.25">
      <c r="Z387" s="57">
        <f>IF(OR(C387="",G387="Paid",NOT(ISNUMBER(D387))),"",D387+ROW()/100000)</f>
      </c>
    </row>
    <row r="388" spans="26:26" x14ac:dyDescent="0.25">
      <c r="Z388" s="57">
        <f>IF(OR(C388="",G388="Paid",NOT(ISNUMBER(D388))),"",D388+ROW()/100000)</f>
      </c>
    </row>
    <row r="389" spans="26:26" x14ac:dyDescent="0.25">
      <c r="Z389" s="57">
        <f>IF(OR(C389="",G389="Paid",NOT(ISNUMBER(D389))),"",D389+ROW()/100000)</f>
      </c>
    </row>
    <row r="390" spans="26:26" x14ac:dyDescent="0.25">
      <c r="Z390" s="57">
        <f>IF(OR(C390="",G390="Paid",NOT(ISNUMBER(D390))),"",D390+ROW()/100000)</f>
      </c>
    </row>
    <row r="391" spans="26:26" x14ac:dyDescent="0.25">
      <c r="Z391" s="57">
        <f>IF(OR(C391="",G391="Paid",NOT(ISNUMBER(D391))),"",D391+ROW()/100000)</f>
      </c>
    </row>
    <row r="392" spans="26:26" x14ac:dyDescent="0.25">
      <c r="Z392" s="57">
        <f>IF(OR(C392="",G392="Paid",NOT(ISNUMBER(D392))),"",D392+ROW()/100000)</f>
      </c>
    </row>
    <row r="393" spans="26:26" x14ac:dyDescent="0.25">
      <c r="Z393" s="57">
        <f>IF(OR(C393="",G393="Paid",NOT(ISNUMBER(D393))),"",D393+ROW()/100000)</f>
      </c>
    </row>
    <row r="394" spans="26:26" x14ac:dyDescent="0.25">
      <c r="Z394" s="57">
        <f>IF(OR(C394="",G394="Paid",NOT(ISNUMBER(D394))),"",D394+ROW()/100000)</f>
      </c>
    </row>
    <row r="395" spans="26:26" x14ac:dyDescent="0.25">
      <c r="Z395" s="57">
        <f>IF(OR(C395="",G395="Paid",NOT(ISNUMBER(D395))),"",D395+ROW()/100000)</f>
      </c>
    </row>
    <row r="396" spans="26:26" x14ac:dyDescent="0.25">
      <c r="Z396" s="57">
        <f>IF(OR(C396="",G396="Paid",NOT(ISNUMBER(D396))),"",D396+ROW()/100000)</f>
      </c>
    </row>
    <row r="397" spans="26:26" x14ac:dyDescent="0.25">
      <c r="Z397" s="57">
        <f>IF(OR(C397="",G397="Paid",NOT(ISNUMBER(D397))),"",D397+ROW()/100000)</f>
      </c>
    </row>
    <row r="398" spans="26:26" x14ac:dyDescent="0.25">
      <c r="Z398" s="57">
        <f>IF(OR(C398="",G398="Paid",NOT(ISNUMBER(D398))),"",D398+ROW()/100000)</f>
      </c>
    </row>
    <row r="399" spans="26:26" x14ac:dyDescent="0.25">
      <c r="Z399" s="57">
        <f>IF(OR(C399="",G399="Paid",NOT(ISNUMBER(D399))),"",D399+ROW()/100000)</f>
      </c>
    </row>
    <row r="400" spans="26:26" x14ac:dyDescent="0.25">
      <c r="Z400" s="57">
        <f>IF(OR(C400="",G400="Paid",NOT(ISNUMBER(D400))),"",D400+ROW()/100000)</f>
      </c>
    </row>
    <row r="401" spans="26:26" x14ac:dyDescent="0.25">
      <c r="Z401" s="57">
        <f>IF(OR(C401="",G401="Paid",NOT(ISNUMBER(D401))),"",D401+ROW()/100000)</f>
      </c>
    </row>
    <row r="402" spans="26:26" x14ac:dyDescent="0.25">
      <c r="Z402" s="57">
        <f>IF(OR(C402="",G402="Paid",NOT(ISNUMBER(D402))),"",D402+ROW()/100000)</f>
      </c>
    </row>
    <row r="403" spans="26:26" x14ac:dyDescent="0.25">
      <c r="Z403" s="57">
        <f>IF(OR(C403="",G403="Paid",NOT(ISNUMBER(D403))),"",D403+ROW()/100000)</f>
      </c>
    </row>
    <row r="404" spans="26:26" x14ac:dyDescent="0.25">
      <c r="Z404" s="57">
        <f>IF(OR(C404="",G404="Paid",NOT(ISNUMBER(D404))),"",D404+ROW()/100000)</f>
      </c>
    </row>
    <row r="405" spans="26:26" x14ac:dyDescent="0.25">
      <c r="Z405" s="57">
        <f>IF(OR(C405="",G405="Paid",NOT(ISNUMBER(D405))),"",D405+ROW()/100000)</f>
      </c>
    </row>
    <row r="406" spans="26:26" x14ac:dyDescent="0.25">
      <c r="Z406" s="57">
        <f>IF(OR(C406="",G406="Paid",NOT(ISNUMBER(D406))),"",D406+ROW()/100000)</f>
      </c>
    </row>
    <row r="407" spans="26:26" x14ac:dyDescent="0.25">
      <c r="Z407" s="57">
        <f>IF(OR(C407="",G407="Paid",NOT(ISNUMBER(D407))),"",D407+ROW()/100000)</f>
      </c>
    </row>
    <row r="408" spans="26:26" x14ac:dyDescent="0.25">
      <c r="Z408" s="57">
        <f>IF(OR(C408="",G408="Paid",NOT(ISNUMBER(D408))),"",D408+ROW()/100000)</f>
      </c>
    </row>
    <row r="409" spans="26:26" x14ac:dyDescent="0.25">
      <c r="Z409" s="57">
        <f>IF(OR(C409="",G409="Paid",NOT(ISNUMBER(D409))),"",D409+ROW()/100000)</f>
      </c>
    </row>
    <row r="410" spans="26:26" x14ac:dyDescent="0.25">
      <c r="Z410" s="57">
        <f>IF(OR(C410="",G410="Paid",NOT(ISNUMBER(D410))),"",D410+ROW()/100000)</f>
      </c>
    </row>
    <row r="411" spans="26:26" x14ac:dyDescent="0.25">
      <c r="Z411" s="57">
        <f>IF(OR(C411="",G411="Paid",NOT(ISNUMBER(D411))),"",D411+ROW()/100000)</f>
      </c>
    </row>
    <row r="412" spans="26:26" x14ac:dyDescent="0.25">
      <c r="Z412" s="57">
        <f>IF(OR(C412="",G412="Paid",NOT(ISNUMBER(D412))),"",D412+ROW()/100000)</f>
      </c>
    </row>
    <row r="413" spans="26:26" x14ac:dyDescent="0.25">
      <c r="Z413" s="57">
        <f>IF(OR(C413="",G413="Paid",NOT(ISNUMBER(D413))),"",D413+ROW()/100000)</f>
      </c>
    </row>
    <row r="414" spans="26:26" x14ac:dyDescent="0.25">
      <c r="Z414" s="57">
        <f>IF(OR(C414="",G414="Paid",NOT(ISNUMBER(D414))),"",D414+ROW()/100000)</f>
      </c>
    </row>
    <row r="415" spans="26:26" x14ac:dyDescent="0.25">
      <c r="Z415" s="57">
        <f>IF(OR(C415="",G415="Paid",NOT(ISNUMBER(D415))),"",D415+ROW()/100000)</f>
      </c>
    </row>
    <row r="416" spans="26:26" x14ac:dyDescent="0.25">
      <c r="Z416" s="57">
        <f>IF(OR(C416="",G416="Paid",NOT(ISNUMBER(D416))),"",D416+ROW()/100000)</f>
      </c>
    </row>
    <row r="417" spans="26:26" x14ac:dyDescent="0.25">
      <c r="Z417" s="57">
        <f>IF(OR(C417="",G417="Paid",NOT(ISNUMBER(D417))),"",D417+ROW()/100000)</f>
      </c>
    </row>
    <row r="418" spans="26:26" x14ac:dyDescent="0.25">
      <c r="Z418" s="57">
        <f>IF(OR(C418="",G418="Paid",NOT(ISNUMBER(D418))),"",D418+ROW()/100000)</f>
      </c>
    </row>
    <row r="419" spans="26:26" x14ac:dyDescent="0.25">
      <c r="Z419" s="57">
        <f>IF(OR(C419="",G419="Paid",NOT(ISNUMBER(D419))),"",D419+ROW()/100000)</f>
      </c>
    </row>
    <row r="420" spans="26:26" x14ac:dyDescent="0.25">
      <c r="Z420" s="57">
        <f>IF(OR(C420="",G420="Paid",NOT(ISNUMBER(D420))),"",D420+ROW()/100000)</f>
      </c>
    </row>
    <row r="421" spans="26:26" x14ac:dyDescent="0.25">
      <c r="Z421" s="57">
        <f>IF(OR(C421="",G421="Paid",NOT(ISNUMBER(D421))),"",D421+ROW()/100000)</f>
      </c>
    </row>
    <row r="422" spans="26:26" x14ac:dyDescent="0.25">
      <c r="Z422" s="57">
        <f>IF(OR(C422="",G422="Paid",NOT(ISNUMBER(D422))),"",D422+ROW()/100000)</f>
      </c>
    </row>
    <row r="423" spans="26:26" x14ac:dyDescent="0.25">
      <c r="Z423" s="57">
        <f>IF(OR(C423="",G423="Paid",NOT(ISNUMBER(D423))),"",D423+ROW()/100000)</f>
      </c>
    </row>
    <row r="424" spans="26:26" x14ac:dyDescent="0.25">
      <c r="Z424" s="57">
        <f>IF(OR(C424="",G424="Paid",NOT(ISNUMBER(D424))),"",D424+ROW()/100000)</f>
      </c>
    </row>
    <row r="425" spans="26:26" x14ac:dyDescent="0.25">
      <c r="Z425" s="57">
        <f>IF(OR(C425="",G425="Paid",NOT(ISNUMBER(D425))),"",D425+ROW()/100000)</f>
      </c>
    </row>
    <row r="426" spans="26:26" x14ac:dyDescent="0.25">
      <c r="Z426" s="57">
        <f>IF(OR(C426="",G426="Paid",NOT(ISNUMBER(D426))),"",D426+ROW()/100000)</f>
      </c>
    </row>
    <row r="427" spans="26:26" x14ac:dyDescent="0.25">
      <c r="Z427" s="57">
        <f>IF(OR(C427="",G427="Paid",NOT(ISNUMBER(D427))),"",D427+ROW()/100000)</f>
      </c>
    </row>
    <row r="428" spans="26:26" x14ac:dyDescent="0.25">
      <c r="Z428" s="57">
        <f>IF(OR(C428="",G428="Paid",NOT(ISNUMBER(D428))),"",D428+ROW()/100000)</f>
      </c>
    </row>
    <row r="429" spans="26:26" x14ac:dyDescent="0.25">
      <c r="Z429" s="57">
        <f>IF(OR(C429="",G429="Paid",NOT(ISNUMBER(D429))),"",D429+ROW()/100000)</f>
      </c>
    </row>
    <row r="430" spans="26:26" x14ac:dyDescent="0.25">
      <c r="Z430" s="57">
        <f>IF(OR(C430="",G430="Paid",NOT(ISNUMBER(D430))),"",D430+ROW()/100000)</f>
      </c>
    </row>
    <row r="431" spans="26:26" x14ac:dyDescent="0.25">
      <c r="Z431" s="57">
        <f>IF(OR(C431="",G431="Paid",NOT(ISNUMBER(D431))),"",D431+ROW()/100000)</f>
      </c>
    </row>
    <row r="432" spans="26:26" x14ac:dyDescent="0.25">
      <c r="Z432" s="57">
        <f>IF(OR(C432="",G432="Paid",NOT(ISNUMBER(D432))),"",D432+ROW()/100000)</f>
      </c>
    </row>
    <row r="433" spans="26:26" x14ac:dyDescent="0.25">
      <c r="Z433" s="57">
        <f>IF(OR(C433="",G433="Paid",NOT(ISNUMBER(D433))),"",D433+ROW()/100000)</f>
      </c>
    </row>
    <row r="434" spans="26:26" x14ac:dyDescent="0.25">
      <c r="Z434" s="57">
        <f>IF(OR(C434="",G434="Paid",NOT(ISNUMBER(D434))),"",D434+ROW()/100000)</f>
      </c>
    </row>
    <row r="435" spans="26:26" x14ac:dyDescent="0.25">
      <c r="Z435" s="57">
        <f>IF(OR(C435="",G435="Paid",NOT(ISNUMBER(D435))),"",D435+ROW()/100000)</f>
      </c>
    </row>
    <row r="436" spans="26:26" x14ac:dyDescent="0.25">
      <c r="Z436" s="57">
        <f>IF(OR(C436="",G436="Paid",NOT(ISNUMBER(D436))),"",D436+ROW()/100000)</f>
      </c>
    </row>
    <row r="437" spans="26:26" x14ac:dyDescent="0.25">
      <c r="Z437" s="57">
        <f>IF(OR(C437="",G437="Paid",NOT(ISNUMBER(D437))),"",D437+ROW()/100000)</f>
      </c>
    </row>
    <row r="438" spans="26:26" x14ac:dyDescent="0.25">
      <c r="Z438" s="57">
        <f>IF(OR(C438="",G438="Paid",NOT(ISNUMBER(D438))),"",D438+ROW()/100000)</f>
      </c>
    </row>
    <row r="439" spans="26:26" x14ac:dyDescent="0.25">
      <c r="Z439" s="57">
        <f>IF(OR(C439="",G439="Paid",NOT(ISNUMBER(D439))),"",D439+ROW()/100000)</f>
      </c>
    </row>
    <row r="440" spans="26:26" x14ac:dyDescent="0.25">
      <c r="Z440" s="57">
        <f>IF(OR(C440="",G440="Paid",NOT(ISNUMBER(D440))),"",D440+ROW()/100000)</f>
      </c>
    </row>
    <row r="441" spans="26:26" x14ac:dyDescent="0.25">
      <c r="Z441" s="57">
        <f>IF(OR(C441="",G441="Paid",NOT(ISNUMBER(D441))),"",D441+ROW()/100000)</f>
      </c>
    </row>
    <row r="442" spans="26:26" x14ac:dyDescent="0.25">
      <c r="Z442" s="57">
        <f>IF(OR(C442="",G442="Paid",NOT(ISNUMBER(D442))),"",D442+ROW()/100000)</f>
      </c>
    </row>
    <row r="443" spans="26:26" x14ac:dyDescent="0.25">
      <c r="Z443" s="57">
        <f>IF(OR(C443="",G443="Paid",NOT(ISNUMBER(D443))),"",D443+ROW()/100000)</f>
      </c>
    </row>
    <row r="444" spans="26:26" x14ac:dyDescent="0.25">
      <c r="Z444" s="57">
        <f>IF(OR(C444="",G444="Paid",NOT(ISNUMBER(D444))),"",D444+ROW()/100000)</f>
      </c>
    </row>
    <row r="445" spans="26:26" x14ac:dyDescent="0.25">
      <c r="Z445" s="57">
        <f>IF(OR(C445="",G445="Paid",NOT(ISNUMBER(D445))),"",D445+ROW()/100000)</f>
      </c>
    </row>
    <row r="446" spans="26:26" x14ac:dyDescent="0.25">
      <c r="Z446" s="57">
        <f>IF(OR(C446="",G446="Paid",NOT(ISNUMBER(D446))),"",D446+ROW()/100000)</f>
      </c>
    </row>
    <row r="447" spans="26:26" x14ac:dyDescent="0.25">
      <c r="Z447" s="57">
        <f>IF(OR(C447="",G447="Paid",NOT(ISNUMBER(D447))),"",D447+ROW()/100000)</f>
      </c>
    </row>
    <row r="448" spans="26:26" x14ac:dyDescent="0.25">
      <c r="Z448" s="57">
        <f>IF(OR(C448="",G448="Paid",NOT(ISNUMBER(D448))),"",D448+ROW()/100000)</f>
      </c>
    </row>
    <row r="449" spans="26:26" x14ac:dyDescent="0.25">
      <c r="Z449" s="57">
        <f>IF(OR(C449="",G449="Paid",NOT(ISNUMBER(D449))),"",D449+ROW()/100000)</f>
      </c>
    </row>
    <row r="450" spans="26:26" x14ac:dyDescent="0.25">
      <c r="Z450" s="57">
        <f>IF(OR(C450="",G450="Paid",NOT(ISNUMBER(D450))),"",D450+ROW()/100000)</f>
      </c>
    </row>
    <row r="451" spans="26:26" x14ac:dyDescent="0.25">
      <c r="Z451" s="57">
        <f>IF(OR(C451="",G451="Paid",NOT(ISNUMBER(D451))),"",D451+ROW()/100000)</f>
      </c>
    </row>
    <row r="452" spans="26:26" x14ac:dyDescent="0.25">
      <c r="Z452" s="57">
        <f>IF(OR(C452="",G452="Paid",NOT(ISNUMBER(D452))),"",D452+ROW()/100000)</f>
      </c>
    </row>
    <row r="453" spans="26:26" x14ac:dyDescent="0.25">
      <c r="Z453" s="57">
        <f>IF(OR(C453="",G453="Paid",NOT(ISNUMBER(D453))),"",D453+ROW()/100000)</f>
      </c>
    </row>
    <row r="454" spans="26:26" x14ac:dyDescent="0.25">
      <c r="Z454" s="57">
        <f>IF(OR(C454="",G454="Paid",NOT(ISNUMBER(D454))),"",D454+ROW()/100000)</f>
      </c>
    </row>
    <row r="455" spans="26:26" x14ac:dyDescent="0.25">
      <c r="Z455" s="57">
        <f>IF(OR(C455="",G455="Paid",NOT(ISNUMBER(D455))),"",D455+ROW()/100000)</f>
      </c>
    </row>
    <row r="456" spans="26:26" x14ac:dyDescent="0.25">
      <c r="Z456" s="57">
        <f>IF(OR(C456="",G456="Paid",NOT(ISNUMBER(D456))),"",D456+ROW()/100000)</f>
      </c>
    </row>
    <row r="457" spans="26:26" x14ac:dyDescent="0.25">
      <c r="Z457" s="57">
        <f>IF(OR(C457="",G457="Paid",NOT(ISNUMBER(D457))),"",D457+ROW()/100000)</f>
      </c>
    </row>
    <row r="458" spans="26:26" x14ac:dyDescent="0.25">
      <c r="Z458" s="57">
        <f>IF(OR(C458="",G458="Paid",NOT(ISNUMBER(D458))),"",D458+ROW()/100000)</f>
      </c>
    </row>
    <row r="459" spans="26:26" x14ac:dyDescent="0.25">
      <c r="Z459" s="57">
        <f>IF(OR(C459="",G459="Paid",NOT(ISNUMBER(D459))),"",D459+ROW()/100000)</f>
      </c>
    </row>
    <row r="460" spans="26:26" x14ac:dyDescent="0.25">
      <c r="Z460" s="57">
        <f>IF(OR(C460="",G460="Paid",NOT(ISNUMBER(D460))),"",D460+ROW()/100000)</f>
      </c>
    </row>
    <row r="461" spans="26:26" x14ac:dyDescent="0.25">
      <c r="Z461" s="57">
        <f>IF(OR(C461="",G461="Paid",NOT(ISNUMBER(D461))),"",D461+ROW()/100000)</f>
      </c>
    </row>
    <row r="462" spans="26:26" x14ac:dyDescent="0.25">
      <c r="Z462" s="57">
        <f>IF(OR(C462="",G462="Paid",NOT(ISNUMBER(D462))),"",D462+ROW()/100000)</f>
      </c>
    </row>
    <row r="463" spans="26:26" x14ac:dyDescent="0.25">
      <c r="Z463" s="57">
        <f>IF(OR(C463="",G463="Paid",NOT(ISNUMBER(D463))),"",D463+ROW()/100000)</f>
      </c>
    </row>
    <row r="464" spans="26:26" x14ac:dyDescent="0.25">
      <c r="Z464" s="57">
        <f>IF(OR(C464="",G464="Paid",NOT(ISNUMBER(D464))),"",D464+ROW()/100000)</f>
      </c>
    </row>
    <row r="465" spans="26:26" x14ac:dyDescent="0.25">
      <c r="Z465" s="57">
        <f>IF(OR(C465="",G465="Paid",NOT(ISNUMBER(D465))),"",D465+ROW()/100000)</f>
      </c>
    </row>
    <row r="466" spans="26:26" x14ac:dyDescent="0.25">
      <c r="Z466" s="57">
        <f>IF(OR(C466="",G466="Paid",NOT(ISNUMBER(D466))),"",D466+ROW()/100000)</f>
      </c>
    </row>
    <row r="467" spans="26:26" x14ac:dyDescent="0.25">
      <c r="Z467" s="57">
        <f>IF(OR(C467="",G467="Paid",NOT(ISNUMBER(D467))),"",D467+ROW()/100000)</f>
      </c>
    </row>
    <row r="468" spans="26:26" x14ac:dyDescent="0.25">
      <c r="Z468" s="57">
        <f>IF(OR(C468="",G468="Paid",NOT(ISNUMBER(D468))),"",D468+ROW()/100000)</f>
      </c>
    </row>
    <row r="469" spans="26:26" x14ac:dyDescent="0.25">
      <c r="Z469" s="57">
        <f>IF(OR(C469="",G469="Paid",NOT(ISNUMBER(D469))),"",D469+ROW()/100000)</f>
      </c>
    </row>
    <row r="470" spans="26:26" x14ac:dyDescent="0.25">
      <c r="Z470" s="57">
        <f>IF(OR(C470="",G470="Paid",NOT(ISNUMBER(D470))),"",D470+ROW()/100000)</f>
      </c>
    </row>
    <row r="471" spans="26:26" x14ac:dyDescent="0.25">
      <c r="Z471" s="57">
        <f>IF(OR(C471="",G471="Paid",NOT(ISNUMBER(D471))),"",D471+ROW()/100000)</f>
      </c>
    </row>
    <row r="472" spans="26:26" x14ac:dyDescent="0.25">
      <c r="Z472" s="57">
        <f>IF(OR(C472="",G472="Paid",NOT(ISNUMBER(D472))),"",D472+ROW()/100000)</f>
      </c>
    </row>
    <row r="473" spans="26:26" x14ac:dyDescent="0.25">
      <c r="Z473" s="57">
        <f>IF(OR(C473="",G473="Paid",NOT(ISNUMBER(D473))),"",D473+ROW()/100000)</f>
      </c>
    </row>
    <row r="474" spans="26:26" x14ac:dyDescent="0.25">
      <c r="Z474" s="57">
        <f>IF(OR(C474="",G474="Paid",NOT(ISNUMBER(D474))),"",D474+ROW()/100000)</f>
      </c>
    </row>
    <row r="475" spans="26:26" x14ac:dyDescent="0.25">
      <c r="Z475" s="57">
        <f>IF(OR(C475="",G475="Paid",NOT(ISNUMBER(D475))),"",D475+ROW()/100000)</f>
      </c>
    </row>
    <row r="476" spans="26:26" x14ac:dyDescent="0.25">
      <c r="Z476" s="57">
        <f>IF(OR(C476="",G476="Paid",NOT(ISNUMBER(D476))),"",D476+ROW()/100000)</f>
      </c>
    </row>
    <row r="477" spans="26:26" x14ac:dyDescent="0.25">
      <c r="Z477" s="57">
        <f>IF(OR(C477="",G477="Paid",NOT(ISNUMBER(D477))),"",D477+ROW()/100000)</f>
      </c>
    </row>
    <row r="478" spans="26:26" x14ac:dyDescent="0.25">
      <c r="Z478" s="57">
        <f>IF(OR(C478="",G478="Paid",NOT(ISNUMBER(D478))),"",D478+ROW()/100000)</f>
      </c>
    </row>
    <row r="479" spans="26:26" x14ac:dyDescent="0.25">
      <c r="Z479" s="57">
        <f>IF(OR(C479="",G479="Paid",NOT(ISNUMBER(D479))),"",D479+ROW()/100000)</f>
      </c>
    </row>
    <row r="480" spans="26:26" x14ac:dyDescent="0.25">
      <c r="Z480" s="57">
        <f>IF(OR(C480="",G480="Paid",NOT(ISNUMBER(D480))),"",D480+ROW()/100000)</f>
      </c>
    </row>
    <row r="481" spans="26:26" x14ac:dyDescent="0.25">
      <c r="Z481" s="57">
        <f>IF(OR(C481="",G481="Paid",NOT(ISNUMBER(D481))),"",D481+ROW()/100000)</f>
      </c>
    </row>
    <row r="482" spans="26:26" x14ac:dyDescent="0.25">
      <c r="Z482" s="57">
        <f>IF(OR(C482="",G482="Paid",NOT(ISNUMBER(D482))),"",D482+ROW()/100000)</f>
      </c>
    </row>
    <row r="483" spans="26:26" x14ac:dyDescent="0.25">
      <c r="Z483" s="57">
        <f>IF(OR(C483="",G483="Paid",NOT(ISNUMBER(D483))),"",D483+ROW()/100000)</f>
      </c>
    </row>
    <row r="484" spans="26:26" x14ac:dyDescent="0.25">
      <c r="Z484" s="57">
        <f>IF(OR(C484="",G484="Paid",NOT(ISNUMBER(D484))),"",D484+ROW()/100000)</f>
      </c>
    </row>
    <row r="485" spans="26:26" x14ac:dyDescent="0.25">
      <c r="Z485" s="57">
        <f>IF(OR(C485="",G485="Paid",NOT(ISNUMBER(D485))),"",D485+ROW()/100000)</f>
      </c>
    </row>
    <row r="486" spans="26:26" x14ac:dyDescent="0.25">
      <c r="Z486" s="57">
        <f>IF(OR(C486="",G486="Paid",NOT(ISNUMBER(D486))),"",D486+ROW()/100000)</f>
      </c>
    </row>
    <row r="487" spans="26:26" x14ac:dyDescent="0.25">
      <c r="Z487" s="57">
        <f>IF(OR(C487="",G487="Paid",NOT(ISNUMBER(D487))),"",D487+ROW()/100000)</f>
      </c>
    </row>
    <row r="488" spans="26:26" x14ac:dyDescent="0.25">
      <c r="Z488" s="57">
        <f>IF(OR(C488="",G488="Paid",NOT(ISNUMBER(D488))),"",D488+ROW()/100000)</f>
      </c>
    </row>
    <row r="489" spans="26:26" x14ac:dyDescent="0.25">
      <c r="Z489" s="57">
        <f>IF(OR(C489="",G489="Paid",NOT(ISNUMBER(D489))),"",D489+ROW()/100000)</f>
      </c>
    </row>
    <row r="490" spans="26:26" x14ac:dyDescent="0.25">
      <c r="Z490" s="57">
        <f>IF(OR(C490="",G490="Paid",NOT(ISNUMBER(D490))),"",D490+ROW()/100000)</f>
      </c>
    </row>
    <row r="491" spans="26:26" x14ac:dyDescent="0.25">
      <c r="Z491" s="57">
        <f>IF(OR(C491="",G491="Paid",NOT(ISNUMBER(D491))),"",D491+ROW()/100000)</f>
      </c>
    </row>
    <row r="492" spans="26:26" x14ac:dyDescent="0.25">
      <c r="Z492" s="57">
        <f>IF(OR(C492="",G492="Paid",NOT(ISNUMBER(D492))),"",D492+ROW()/100000)</f>
      </c>
    </row>
    <row r="493" spans="26:26" x14ac:dyDescent="0.25">
      <c r="Z493" s="57">
        <f>IF(OR(C493="",G493="Paid",NOT(ISNUMBER(D493))),"",D493+ROW()/100000)</f>
      </c>
    </row>
    <row r="494" spans="26:26" x14ac:dyDescent="0.25">
      <c r="Z494" s="57">
        <f>IF(OR(C494="",G494="Paid",NOT(ISNUMBER(D494))),"",D494+ROW()/100000)</f>
      </c>
    </row>
    <row r="495" spans="26:26" x14ac:dyDescent="0.25">
      <c r="Z495" s="57">
        <f>IF(OR(C495="",G495="Paid",NOT(ISNUMBER(D495))),"",D495+ROW()/100000)</f>
      </c>
    </row>
    <row r="496" spans="26:26" x14ac:dyDescent="0.25">
      <c r="Z496" s="57">
        <f>IF(OR(C496="",G496="Paid",NOT(ISNUMBER(D496))),"",D496+ROW()/100000)</f>
      </c>
    </row>
    <row r="497" spans="26:26" x14ac:dyDescent="0.25">
      <c r="Z497" s="57">
        <f>IF(OR(C497="",G497="Paid",NOT(ISNUMBER(D497))),"",D497+ROW()/100000)</f>
      </c>
    </row>
    <row r="498" spans="26:26" x14ac:dyDescent="0.25">
      <c r="Z498" s="57">
        <f>IF(OR(C498="",G498="Paid",NOT(ISNUMBER(D498))),"",D498+ROW()/100000)</f>
      </c>
    </row>
    <row r="499" spans="26:26" x14ac:dyDescent="0.25">
      <c r="Z499" s="57">
        <f>IF(OR(C499="",G499="Paid",NOT(ISNUMBER(D499))),"",D499+ROW()/100000)</f>
      </c>
    </row>
    <row r="500" spans="26:26" x14ac:dyDescent="0.25">
      <c r="Z500" s="57">
        <f>IF(OR(C500="",G500="Paid",NOT(ISNUMBER(D500))),"",D500+ROW()/100000)</f>
      </c>
    </row>
    <row r="501" spans="26:26" x14ac:dyDescent="0.25">
      <c r="Z501" s="57">
        <f>IF(OR(C501="",G501="Paid",NOT(ISNUMBER(D501))),"",D501+ROW()/100000)</f>
      </c>
    </row>
    <row r="502" spans="26:26" x14ac:dyDescent="0.25">
      <c r="Z502" s="57">
        <f>IF(OR(C502="",G502="Paid",NOT(ISNUMBER(D502))),"",D502+ROW()/100000)</f>
      </c>
    </row>
    <row r="503" spans="26:26" x14ac:dyDescent="0.25">
      <c r="Z503" s="57">
        <f>IF(OR(C503="",G503="Paid",NOT(ISNUMBER(D503))),"",D503+ROW()/100000)</f>
      </c>
    </row>
    <row r="504" spans="26:26" x14ac:dyDescent="0.25">
      <c r="Z504" s="57">
        <f>IF(OR(C504="",G504="Paid",NOT(ISNUMBER(D504))),"",D504+ROW()/100000)</f>
      </c>
    </row>
    <row r="505" spans="26:26" x14ac:dyDescent="0.25">
      <c r="Z505" s="57">
        <f>IF(OR(C505="",G505="Paid",NOT(ISNUMBER(D505))),"",D505+ROW()/100000)</f>
      </c>
    </row>
  </sheetData>
  <sheetProtection sheet="1" algorithmName="SHA-512" hashValue="oI1pqOx5zpxvDCHh5m2hV5IBi0M7/QBIqRZhROYrlgA92AYV3m2ZX/kOv2mGPIAbhSGZby/yKJfGVJfynXHtZg==" saltValue="jf8amxdOVguc0248fczo3Q==" spinCount="100000"/>
  <autoFilter ref="A5:H5"/>
  <conditionalFormatting sqref="A6:H66">
    <cfRule type="expression" dxfId="4" priority="1">
      <formula>OR($G6="Paid")</formula>
    </cfRule>
    <cfRule type="expression" dxfId="5" priority="2">
      <formula>AND(ISNUMBER($D6),$D6&lt;TODAY(),$G6&lt;&gt;"Paid")</formula>
    </cfRule>
    <cfRule type="expression" dxfId="6" priority="3">
      <formula>AND(ISNUMBER($D6),$D6&lt;=TODAY()+30,$G6&lt;&gt;"Paid")</formula>
    </cfRule>
  </conditionalFormatting>
  <dataValidations count="2">
    <dataValidation type="list" allowBlank="1" sqref="G10:G66">
      <formula1>"To pay,Paid"</formula1>
    </dataValidation>
    <dataValidation type="list" allowBlank="1" sqref="G6:G66">
      <formula1>"To pay,Paid"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T256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6" customWidth="1"/>
    <col min="4" max="4" width="24" customWidth="1"/>
    <col min="5" max="5" width="14" customWidth="1"/>
    <col min="6" max="6" width="28" customWidth="1"/>
    <col min="7" max="7" width="14" customWidth="1"/>
    <col min="8" max="9" width="11" customWidth="1"/>
    <col min="10" max="10" width="10" customWidth="1"/>
    <col min="13" max="13" width="10" customWidth="1"/>
    <col min="14" max="14" width="18" customWidth="1"/>
    <col min="15" max="15" width="16" customWidth="1"/>
    <col min="16" max="16" width="14" customWidth="1"/>
    <col min="17" max="17" width="12" customWidth="1"/>
    <col min="18" max="18" width="18" customWidth="1"/>
    <col min="19" max="19" width="11" customWidth="1"/>
    <col min="20" max="20" width="24" customWidth="1"/>
  </cols>
  <sheetData>
    <row r="1" ht="80" customHeight="1" spans="1:20" x14ac:dyDescent="0.25">
      <c r="A1" s="1" t="s">
        <v>18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9" customHeight="1" spans="1:20" x14ac:dyDescent="0.25">
      <c r="A2" s="3" t="s">
        <v>222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26" customHeight="1" spans="1:7" x14ac:dyDescent="0.25">
      <c r="A3" s="52" t="s">
        <v>223</v>
      </c>
      <c r="B3" s="53">
        <f>COUNTA(A6:A1505)</f>
      </c>
      <c r="C3" s="52" t="s">
        <v>224</v>
      </c>
      <c r="D3" s="53">
        <f>SUM(M6:M1505)</f>
      </c>
      <c r="F3" s="52" t="s">
        <v>225</v>
      </c>
      <c r="G3" s="53">
        <f>COUNTIF(J6:J1505,"Waiting")</f>
      </c>
    </row>
    <row r="5" ht="24" customHeight="1" spans="1:20" x14ac:dyDescent="0.25">
      <c r="A5" s="27" t="s">
        <v>226</v>
      </c>
      <c r="B5" s="27" t="s">
        <v>227</v>
      </c>
      <c r="C5" s="27" t="s">
        <v>228</v>
      </c>
      <c r="D5" s="27" t="s">
        <v>229</v>
      </c>
      <c r="E5" s="27" t="s">
        <v>230</v>
      </c>
      <c r="F5" s="27" t="s">
        <v>231</v>
      </c>
      <c r="G5" s="27" t="s">
        <v>232</v>
      </c>
      <c r="H5" s="27" t="s">
        <v>233</v>
      </c>
      <c r="I5" s="27" t="s">
        <v>234</v>
      </c>
      <c r="J5" s="27" t="s">
        <v>235</v>
      </c>
      <c r="K5" s="27" t="s">
        <v>236</v>
      </c>
      <c r="L5" s="27" t="s">
        <v>237</v>
      </c>
      <c r="M5" s="27" t="s">
        <v>238</v>
      </c>
      <c r="N5" s="27" t="s">
        <v>239</v>
      </c>
      <c r="O5" s="27" t="s">
        <v>240</v>
      </c>
      <c r="P5" s="27" t="s">
        <v>241</v>
      </c>
      <c r="Q5" s="27" t="s">
        <v>242</v>
      </c>
      <c r="R5" s="27" t="s">
        <v>243</v>
      </c>
      <c r="S5" s="27" t="s">
        <v>244</v>
      </c>
      <c r="T5" s="27" t="s">
        <v>98</v>
      </c>
    </row>
    <row r="6" spans="1:20" x14ac:dyDescent="0.25">
      <c r="A6" s="54" t="s">
        <v>245</v>
      </c>
      <c r="B6" s="54" t="s">
        <v>246</v>
      </c>
      <c r="C6" s="54" t="s">
        <v>247</v>
      </c>
      <c r="D6" s="56"/>
      <c r="E6" s="56"/>
      <c r="F6" s="56"/>
      <c r="G6" s="54" t="s">
        <v>248</v>
      </c>
      <c r="H6" s="56"/>
      <c r="I6" s="56"/>
      <c r="J6" s="54" t="s">
        <v>249</v>
      </c>
      <c r="K6" s="54">
        <v>1</v>
      </c>
      <c r="L6" s="56"/>
      <c r="M6" s="72">
        <f>IF(AND(A6&lt;&gt;"",J6="Yes"),1+N(K6)+N(L6),0)</f>
      </c>
      <c r="N6" s="56"/>
      <c r="O6" s="56"/>
      <c r="P6" s="54" t="s">
        <v>250</v>
      </c>
      <c r="Q6" s="54" t="s">
        <v>251</v>
      </c>
      <c r="R6" s="54" t="s">
        <v>252</v>
      </c>
      <c r="S6" s="54" t="s">
        <v>249</v>
      </c>
      <c r="T6" s="56"/>
    </row>
    <row r="7" spans="1:20" x14ac:dyDescent="0.25">
      <c r="A7" s="58" t="s">
        <v>253</v>
      </c>
      <c r="B7" s="58" t="s">
        <v>246</v>
      </c>
      <c r="C7" s="58" t="s">
        <v>247</v>
      </c>
      <c r="D7" s="60"/>
      <c r="E7" s="60"/>
      <c r="F7" s="60"/>
      <c r="G7" s="58" t="s">
        <v>248</v>
      </c>
      <c r="H7" s="60"/>
      <c r="I7" s="60"/>
      <c r="J7" s="58" t="s">
        <v>249</v>
      </c>
      <c r="K7" s="60"/>
      <c r="L7" s="60"/>
      <c r="M7" s="73">
        <f>IF(AND(A7&lt;&gt;"",J7="Yes"),1+N(K7)+N(L7),0)</f>
      </c>
      <c r="N7" s="60"/>
      <c r="O7" s="60"/>
      <c r="P7" s="58" t="s">
        <v>254</v>
      </c>
      <c r="Q7" s="58" t="s">
        <v>251</v>
      </c>
      <c r="R7" s="60"/>
      <c r="S7" s="60"/>
      <c r="T7" s="60"/>
    </row>
    <row r="8" spans="1:20" x14ac:dyDescent="0.25">
      <c r="A8" s="54" t="s">
        <v>255</v>
      </c>
      <c r="B8" s="54" t="s">
        <v>246</v>
      </c>
      <c r="C8" s="56"/>
      <c r="D8" s="56"/>
      <c r="E8" s="56"/>
      <c r="F8" s="56"/>
      <c r="G8" s="54" t="s">
        <v>256</v>
      </c>
      <c r="H8" s="56"/>
      <c r="I8" s="56"/>
      <c r="J8" s="54" t="s">
        <v>249</v>
      </c>
      <c r="K8" s="56"/>
      <c r="L8" s="56"/>
      <c r="M8" s="72">
        <f>IF(AND(A8&lt;&gt;"",J8="Yes"),1+N(K8)+N(L8),0)</f>
      </c>
      <c r="N8" s="54" t="s">
        <v>257</v>
      </c>
      <c r="O8" s="56"/>
      <c r="P8" s="54" t="s">
        <v>257</v>
      </c>
      <c r="Q8" s="54" t="s">
        <v>258</v>
      </c>
      <c r="R8" s="56"/>
      <c r="S8" s="56"/>
      <c r="T8" s="56"/>
    </row>
    <row r="9" spans="1:20" x14ac:dyDescent="0.25">
      <c r="A9" s="58" t="s">
        <v>259</v>
      </c>
      <c r="B9" s="58" t="s">
        <v>260</v>
      </c>
      <c r="C9" s="60"/>
      <c r="D9" s="60"/>
      <c r="E9" s="60"/>
      <c r="F9" s="60"/>
      <c r="G9" s="58" t="s">
        <v>248</v>
      </c>
      <c r="H9" s="60"/>
      <c r="I9" s="60"/>
      <c r="J9" s="58" t="s">
        <v>249</v>
      </c>
      <c r="K9" s="58">
        <v>1</v>
      </c>
      <c r="L9" s="60"/>
      <c r="M9" s="73">
        <f>IF(AND(A9&lt;&gt;"",J9="Yes"),1+N(K9)+N(L9),0)</f>
      </c>
      <c r="N9" s="60"/>
      <c r="O9" s="60"/>
      <c r="P9" s="58" t="s">
        <v>254</v>
      </c>
      <c r="Q9" s="58" t="s">
        <v>261</v>
      </c>
      <c r="R9" s="60"/>
      <c r="S9" s="60"/>
      <c r="T9" s="60"/>
    </row>
    <row r="10" spans="1:20" x14ac:dyDescent="0.25">
      <c r="A10" s="54" t="s">
        <v>262</v>
      </c>
      <c r="B10" s="54" t="s">
        <v>260</v>
      </c>
      <c r="C10" s="56"/>
      <c r="D10" s="56"/>
      <c r="E10" s="56"/>
      <c r="F10" s="56"/>
      <c r="G10" s="54" t="s">
        <v>248</v>
      </c>
      <c r="H10" s="56"/>
      <c r="I10" s="56"/>
      <c r="J10" s="54" t="s">
        <v>249</v>
      </c>
      <c r="K10" s="56"/>
      <c r="L10" s="56"/>
      <c r="M10" s="72">
        <f>IF(AND(A10&lt;&gt;"",J10="Yes"),1+N(K10)+N(L10),0)</f>
      </c>
      <c r="N10" s="54" t="s">
        <v>263</v>
      </c>
      <c r="O10" s="56"/>
      <c r="P10" s="54" t="s">
        <v>250</v>
      </c>
      <c r="Q10" s="54" t="s">
        <v>261</v>
      </c>
      <c r="R10" s="56"/>
      <c r="S10" s="56"/>
      <c r="T10" s="56"/>
    </row>
    <row r="11" spans="1:20" x14ac:dyDescent="0.25">
      <c r="A11" s="58" t="s">
        <v>264</v>
      </c>
      <c r="B11" s="58" t="s">
        <v>260</v>
      </c>
      <c r="C11" s="60"/>
      <c r="D11" s="60"/>
      <c r="E11" s="60"/>
      <c r="F11" s="60"/>
      <c r="G11" s="58" t="s">
        <v>256</v>
      </c>
      <c r="H11" s="60"/>
      <c r="I11" s="60"/>
      <c r="J11" s="58" t="s">
        <v>225</v>
      </c>
      <c r="K11" s="60"/>
      <c r="L11" s="58">
        <v>2</v>
      </c>
      <c r="M11" s="73">
        <f>IF(AND(A11&lt;&gt;"",J11="Yes"),1+N(K11)+N(L11),0)</f>
      </c>
      <c r="N11" s="60"/>
      <c r="O11" s="60"/>
      <c r="P11" s="60"/>
      <c r="Q11" s="60"/>
      <c r="R11" s="60"/>
      <c r="S11" s="60"/>
      <c r="T11" s="60"/>
    </row>
    <row r="12" spans="1:20" x14ac:dyDescent="0.25">
      <c r="A12" s="54" t="s">
        <v>265</v>
      </c>
      <c r="B12" s="54" t="s">
        <v>266</v>
      </c>
      <c r="C12" s="56"/>
      <c r="D12" s="56"/>
      <c r="E12" s="56"/>
      <c r="F12" s="56"/>
      <c r="G12" s="54" t="s">
        <v>256</v>
      </c>
      <c r="H12" s="56"/>
      <c r="I12" s="56"/>
      <c r="J12" s="54" t="s">
        <v>267</v>
      </c>
      <c r="K12" s="56"/>
      <c r="L12" s="56"/>
      <c r="M12" s="72">
        <f>IF(AND(A12&lt;&gt;"",J12="Yes"),1+N(K12)+N(L12),0)</f>
      </c>
      <c r="N12" s="56"/>
      <c r="O12" s="56"/>
      <c r="P12" s="56"/>
      <c r="Q12" s="56"/>
      <c r="R12" s="56"/>
      <c r="S12" s="56"/>
      <c r="T12" s="56"/>
    </row>
    <row r="13" spans="1:20" x14ac:dyDescent="0.25">
      <c r="A13" s="58" t="s">
        <v>268</v>
      </c>
      <c r="B13" s="58" t="s">
        <v>260</v>
      </c>
      <c r="C13" s="60"/>
      <c r="D13" s="60"/>
      <c r="E13" s="60"/>
      <c r="F13" s="60"/>
      <c r="G13" s="58" t="s">
        <v>256</v>
      </c>
      <c r="H13" s="60"/>
      <c r="I13" s="60"/>
      <c r="J13" s="58" t="s">
        <v>249</v>
      </c>
      <c r="K13" s="60"/>
      <c r="L13" s="60"/>
      <c r="M13" s="73">
        <f>IF(AND(A13&lt;&gt;"",J13="Yes"),1+N(K13)+N(L13),0)</f>
      </c>
      <c r="N13" s="60"/>
      <c r="O13" s="60"/>
      <c r="P13" s="58" t="s">
        <v>254</v>
      </c>
      <c r="Q13" s="58" t="s">
        <v>269</v>
      </c>
      <c r="R13" s="60"/>
      <c r="S13" s="60"/>
      <c r="T13" s="60"/>
    </row>
    <row r="14" spans="1:20" x14ac:dyDescent="0.25">
      <c r="A14" s="54" t="s">
        <v>270</v>
      </c>
      <c r="B14" s="54" t="s">
        <v>246</v>
      </c>
      <c r="C14" s="56"/>
      <c r="D14" s="56"/>
      <c r="E14" s="56"/>
      <c r="F14" s="56"/>
      <c r="G14" s="54" t="s">
        <v>256</v>
      </c>
      <c r="H14" s="56"/>
      <c r="I14" s="56"/>
      <c r="J14" s="54" t="s">
        <v>249</v>
      </c>
      <c r="K14" s="56"/>
      <c r="L14" s="56"/>
      <c r="M14" s="72">
        <f>IF(AND(A14&lt;&gt;"",J14="Yes"),1+N(K14)+N(L14),0)</f>
      </c>
      <c r="N14" s="54" t="s">
        <v>271</v>
      </c>
      <c r="O14" s="56"/>
      <c r="P14" s="54" t="s">
        <v>257</v>
      </c>
      <c r="Q14" s="54" t="s">
        <v>258</v>
      </c>
      <c r="R14" s="56"/>
      <c r="S14" s="56"/>
      <c r="T14" s="56"/>
    </row>
    <row r="15" spans="1:20" x14ac:dyDescent="0.25">
      <c r="A15" s="58" t="s">
        <v>272</v>
      </c>
      <c r="B15" s="58" t="s">
        <v>260</v>
      </c>
      <c r="C15" s="60"/>
      <c r="D15" s="60"/>
      <c r="E15" s="60"/>
      <c r="F15" s="60"/>
      <c r="G15" s="58" t="s">
        <v>273</v>
      </c>
      <c r="H15" s="60"/>
      <c r="I15" s="60"/>
      <c r="J15" s="58" t="s">
        <v>249</v>
      </c>
      <c r="K15" s="60"/>
      <c r="L15" s="60"/>
      <c r="M15" s="73">
        <f>IF(AND(A15&lt;&gt;"",J15="Yes"),1+N(K15)+N(L15),0)</f>
      </c>
      <c r="N15" s="60"/>
      <c r="O15" s="60"/>
      <c r="P15" s="58" t="s">
        <v>250</v>
      </c>
      <c r="Q15" s="58" t="s">
        <v>269</v>
      </c>
      <c r="R15" s="60"/>
      <c r="S15" s="60"/>
      <c r="T15" s="60"/>
    </row>
    <row r="16" spans="1:20" x14ac:dyDescent="0.25">
      <c r="A16" s="54" t="s">
        <v>274</v>
      </c>
      <c r="B16" s="54" t="s">
        <v>246</v>
      </c>
      <c r="C16" s="56"/>
      <c r="D16" s="56"/>
      <c r="E16" s="56"/>
      <c r="F16" s="56"/>
      <c r="G16" s="54" t="s">
        <v>273</v>
      </c>
      <c r="H16" s="56"/>
      <c r="I16" s="56"/>
      <c r="J16" s="54" t="s">
        <v>225</v>
      </c>
      <c r="K16" s="54">
        <v>1</v>
      </c>
      <c r="L16" s="56"/>
      <c r="M16" s="72">
        <f>IF(AND(A16&lt;&gt;"",J16="Yes"),1+N(K16)+N(L16),0)</f>
      </c>
      <c r="N16" s="56"/>
      <c r="O16" s="56"/>
      <c r="P16" s="56"/>
      <c r="Q16" s="56"/>
      <c r="R16" s="56"/>
      <c r="S16" s="56"/>
      <c r="T16" s="56"/>
    </row>
    <row r="17" spans="1:20" x14ac:dyDescent="0.25">
      <c r="A17" s="58" t="s">
        <v>275</v>
      </c>
      <c r="B17" s="58" t="s">
        <v>266</v>
      </c>
      <c r="C17" s="60"/>
      <c r="D17" s="60"/>
      <c r="E17" s="60"/>
      <c r="F17" s="60"/>
      <c r="G17" s="58" t="s">
        <v>256</v>
      </c>
      <c r="H17" s="60"/>
      <c r="I17" s="60"/>
      <c r="J17" s="58" t="s">
        <v>249</v>
      </c>
      <c r="K17" s="60"/>
      <c r="L17" s="60"/>
      <c r="M17" s="73">
        <f>IF(AND(A17&lt;&gt;"",J17="Yes"),1+N(K17)+N(L17),0)</f>
      </c>
      <c r="N17" s="60"/>
      <c r="O17" s="58" t="s">
        <v>276</v>
      </c>
      <c r="P17" s="58" t="s">
        <v>254</v>
      </c>
      <c r="Q17" s="58" t="s">
        <v>277</v>
      </c>
      <c r="R17" s="60"/>
      <c r="S17" s="60"/>
      <c r="T17" s="60"/>
    </row>
    <row r="18" spans="1:20" x14ac:dyDescent="0.25">
      <c r="A18" s="54" t="s">
        <v>278</v>
      </c>
      <c r="B18" s="54" t="s">
        <v>246</v>
      </c>
      <c r="C18" s="56"/>
      <c r="D18" s="56"/>
      <c r="E18" s="56"/>
      <c r="F18" s="56"/>
      <c r="G18" s="54" t="s">
        <v>248</v>
      </c>
      <c r="H18" s="56"/>
      <c r="I18" s="56"/>
      <c r="J18" s="54" t="s">
        <v>249</v>
      </c>
      <c r="K18" s="56"/>
      <c r="L18" s="56"/>
      <c r="M18" s="72">
        <f>IF(AND(A18&lt;&gt;"",J18="Yes"),1+N(K18)+N(L18),0)</f>
      </c>
      <c r="N18" s="54" t="s">
        <v>279</v>
      </c>
      <c r="O18" s="56"/>
      <c r="P18" s="54" t="s">
        <v>250</v>
      </c>
      <c r="Q18" s="54" t="s">
        <v>251</v>
      </c>
      <c r="R18" s="56"/>
      <c r="S18" s="56"/>
      <c r="T18" s="56"/>
    </row>
    <row r="19" spans="1:20" x14ac:dyDescent="0.25">
      <c r="A19" s="58" t="s">
        <v>280</v>
      </c>
      <c r="B19" s="58" t="s">
        <v>260</v>
      </c>
      <c r="C19" s="60"/>
      <c r="D19" s="60"/>
      <c r="E19" s="60"/>
      <c r="F19" s="60"/>
      <c r="G19" s="58" t="s">
        <v>273</v>
      </c>
      <c r="H19" s="60"/>
      <c r="I19" s="60"/>
      <c r="J19" s="58" t="s">
        <v>267</v>
      </c>
      <c r="K19" s="60"/>
      <c r="L19" s="60"/>
      <c r="M19" s="73">
        <f>IF(AND(A19&lt;&gt;"",J19="Yes"),1+N(K19)+N(L19),0)</f>
      </c>
      <c r="N19" s="60"/>
      <c r="O19" s="60"/>
      <c r="P19" s="60"/>
      <c r="Q19" s="60"/>
      <c r="R19" s="60"/>
      <c r="S19" s="60"/>
      <c r="T19" s="60"/>
    </row>
    <row r="20" spans="1:20" x14ac:dyDescent="0.25">
      <c r="A20" s="54" t="s">
        <v>281</v>
      </c>
      <c r="B20" s="54" t="s">
        <v>266</v>
      </c>
      <c r="C20" s="56"/>
      <c r="D20" s="56"/>
      <c r="E20" s="56"/>
      <c r="F20" s="56"/>
      <c r="G20" s="54" t="s">
        <v>256</v>
      </c>
      <c r="H20" s="56"/>
      <c r="I20" s="56"/>
      <c r="J20" s="54" t="s">
        <v>249</v>
      </c>
      <c r="K20" s="54">
        <v>1</v>
      </c>
      <c r="L20" s="56"/>
      <c r="M20" s="72">
        <f>IF(AND(A20&lt;&gt;"",J20="Yes"),1+N(K20)+N(L20),0)</f>
      </c>
      <c r="N20" s="56"/>
      <c r="O20" s="56"/>
      <c r="P20" s="54" t="s">
        <v>257</v>
      </c>
      <c r="Q20" s="54" t="s">
        <v>277</v>
      </c>
      <c r="R20" s="56"/>
      <c r="S20" s="56"/>
      <c r="T20" s="56"/>
    </row>
    <row r="21" spans="1:20" x14ac:dyDescent="0.25">
      <c r="A21" s="58" t="s">
        <v>282</v>
      </c>
      <c r="B21" s="58" t="s">
        <v>260</v>
      </c>
      <c r="C21" s="60"/>
      <c r="D21" s="60"/>
      <c r="E21" s="60"/>
      <c r="F21" s="60"/>
      <c r="G21" s="58" t="s">
        <v>248</v>
      </c>
      <c r="H21" s="60"/>
      <c r="I21" s="60"/>
      <c r="J21" s="58" t="s">
        <v>249</v>
      </c>
      <c r="K21" s="60"/>
      <c r="L21" s="60"/>
      <c r="M21" s="73">
        <f>IF(AND(A21&lt;&gt;"",J21="Yes"),1+N(K21)+N(L21),0)</f>
      </c>
      <c r="N21" s="60"/>
      <c r="O21" s="60"/>
      <c r="P21" s="58" t="s">
        <v>254</v>
      </c>
      <c r="Q21" s="58" t="s">
        <v>261</v>
      </c>
      <c r="R21" s="58" t="s">
        <v>283</v>
      </c>
      <c r="S21" s="60"/>
      <c r="T21" s="60"/>
    </row>
    <row r="22" spans="1:20" x14ac:dyDescent="0.25">
      <c r="A22" s="54" t="s">
        <v>284</v>
      </c>
      <c r="B22" s="54" t="s">
        <v>246</v>
      </c>
      <c r="C22" s="56"/>
      <c r="D22" s="56"/>
      <c r="E22" s="56"/>
      <c r="F22" s="56"/>
      <c r="G22" s="54" t="s">
        <v>256</v>
      </c>
      <c r="H22" s="56"/>
      <c r="I22" s="56"/>
      <c r="J22" s="54" t="s">
        <v>225</v>
      </c>
      <c r="K22" s="56"/>
      <c r="L22" s="56"/>
      <c r="M22" s="72">
        <f>IF(AND(A22&lt;&gt;"",J22="Yes"),1+N(K22)+N(L22),0)</f>
      </c>
      <c r="N22" s="56"/>
      <c r="O22" s="56"/>
      <c r="P22" s="56"/>
      <c r="Q22" s="56"/>
      <c r="R22" s="56"/>
      <c r="S22" s="56"/>
      <c r="T22" s="56"/>
    </row>
    <row r="23" spans="1:20" x14ac:dyDescent="0.25">
      <c r="A23" s="58" t="s">
        <v>285</v>
      </c>
      <c r="B23" s="58" t="s">
        <v>260</v>
      </c>
      <c r="C23" s="60"/>
      <c r="D23" s="60"/>
      <c r="E23" s="60"/>
      <c r="F23" s="60"/>
      <c r="G23" s="58" t="s">
        <v>256</v>
      </c>
      <c r="H23" s="60"/>
      <c r="I23" s="60"/>
      <c r="J23" s="58" t="s">
        <v>249</v>
      </c>
      <c r="K23" s="60"/>
      <c r="L23" s="60"/>
      <c r="M23" s="73">
        <f>IF(AND(A23&lt;&gt;"",J23="Yes"),1+N(K23)+N(L23),0)</f>
      </c>
      <c r="N23" s="60"/>
      <c r="O23" s="60"/>
      <c r="P23" s="58" t="s">
        <v>250</v>
      </c>
      <c r="Q23" s="58" t="s">
        <v>269</v>
      </c>
      <c r="R23" s="60"/>
      <c r="S23" s="60"/>
      <c r="T23" s="60"/>
    </row>
    <row r="24" spans="1:20" x14ac:dyDescent="0.25">
      <c r="A24" s="54" t="s">
        <v>286</v>
      </c>
      <c r="B24" s="54" t="s">
        <v>246</v>
      </c>
      <c r="C24" s="56"/>
      <c r="D24" s="56"/>
      <c r="E24" s="56"/>
      <c r="F24" s="56"/>
      <c r="G24" s="54" t="s">
        <v>248</v>
      </c>
      <c r="H24" s="56"/>
      <c r="I24" s="56"/>
      <c r="J24" s="54" t="s">
        <v>249</v>
      </c>
      <c r="K24" s="56"/>
      <c r="L24" s="54">
        <v>1</v>
      </c>
      <c r="M24" s="72">
        <f>IF(AND(A24&lt;&gt;"",J24="Yes"),1+N(K24)+N(L24),0)</f>
      </c>
      <c r="N24" s="56"/>
      <c r="O24" s="56"/>
      <c r="P24" s="54" t="s">
        <v>254</v>
      </c>
      <c r="Q24" s="54" t="s">
        <v>258</v>
      </c>
      <c r="R24" s="56"/>
      <c r="S24" s="56"/>
      <c r="T24" s="56"/>
    </row>
    <row r="25" spans="1:20" x14ac:dyDescent="0.25">
      <c r="A25" s="58" t="s">
        <v>287</v>
      </c>
      <c r="B25" s="58" t="s">
        <v>266</v>
      </c>
      <c r="C25" s="60"/>
      <c r="D25" s="60"/>
      <c r="E25" s="60"/>
      <c r="F25" s="60"/>
      <c r="G25" s="58" t="s">
        <v>256</v>
      </c>
      <c r="H25" s="60"/>
      <c r="I25" s="60"/>
      <c r="J25" s="58" t="s">
        <v>249</v>
      </c>
      <c r="K25" s="60"/>
      <c r="L25" s="60"/>
      <c r="M25" s="73">
        <f>IF(AND(A25&lt;&gt;"",J25="Yes"),1+N(K25)+N(L25),0)</f>
      </c>
      <c r="N25" s="60"/>
      <c r="O25" s="60"/>
      <c r="P25" s="58" t="s">
        <v>257</v>
      </c>
      <c r="Q25" s="58" t="s">
        <v>277</v>
      </c>
      <c r="R25" s="60"/>
      <c r="S25" s="60"/>
      <c r="T25" s="60"/>
    </row>
    <row r="26" spans="1:20" x14ac:dyDescent="0.25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72">
        <f>IF(AND(A26&lt;&gt;"",J26="Yes"),1+N(K26)+N(L26),0)</f>
      </c>
      <c r="N26" s="56"/>
      <c r="O26" s="56"/>
      <c r="P26" s="56"/>
      <c r="Q26" s="56"/>
      <c r="R26" s="56"/>
      <c r="S26" s="56"/>
      <c r="T26" s="56"/>
    </row>
    <row r="27" spans="1:20" x14ac:dyDescent="0.25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73">
        <f>IF(AND(A27&lt;&gt;"",J27="Yes"),1+N(K27)+N(L27),0)</f>
      </c>
      <c r="N27" s="60"/>
      <c r="O27" s="60"/>
      <c r="P27" s="60"/>
      <c r="Q27" s="60"/>
      <c r="R27" s="60"/>
      <c r="S27" s="60"/>
      <c r="T27" s="60"/>
    </row>
    <row r="28" spans="1:20" x14ac:dyDescent="0.25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72">
        <f>IF(AND(A28&lt;&gt;"",J28="Yes"),1+N(K28)+N(L28),0)</f>
      </c>
      <c r="N28" s="56"/>
      <c r="O28" s="56"/>
      <c r="P28" s="56"/>
      <c r="Q28" s="56"/>
      <c r="R28" s="56"/>
      <c r="S28" s="56"/>
      <c r="T28" s="56"/>
    </row>
    <row r="29" spans="1:20" x14ac:dyDescent="0.25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73">
        <f>IF(AND(A29&lt;&gt;"",J29="Yes"),1+N(K29)+N(L29),0)</f>
      </c>
      <c r="N29" s="60"/>
      <c r="O29" s="60"/>
      <c r="P29" s="60"/>
      <c r="Q29" s="60"/>
      <c r="R29" s="60"/>
      <c r="S29" s="60"/>
      <c r="T29" s="60"/>
    </row>
    <row r="30" spans="1:20" x14ac:dyDescent="0.25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72">
        <f>IF(AND(A30&lt;&gt;"",J30="Yes"),1+N(K30)+N(L30),0)</f>
      </c>
      <c r="N30" s="56"/>
      <c r="O30" s="56"/>
      <c r="P30" s="56"/>
      <c r="Q30" s="56"/>
      <c r="R30" s="56"/>
      <c r="S30" s="56"/>
      <c r="T30" s="56"/>
    </row>
    <row r="31" spans="1:20" x14ac:dyDescent="0.25">
      <c r="A31" s="60"/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73">
        <f>IF(AND(A31&lt;&gt;"",J31="Yes"),1+N(K31)+N(L31),0)</f>
      </c>
      <c r="N31" s="60"/>
      <c r="O31" s="60"/>
      <c r="P31" s="60"/>
      <c r="Q31" s="60"/>
      <c r="R31" s="60"/>
      <c r="S31" s="60"/>
      <c r="T31" s="60"/>
    </row>
    <row r="32" spans="1:20" x14ac:dyDescent="0.25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72">
        <f>IF(AND(A32&lt;&gt;"",J32="Yes"),1+N(K32)+N(L32),0)</f>
      </c>
      <c r="N32" s="56"/>
      <c r="O32" s="56"/>
      <c r="P32" s="56"/>
      <c r="Q32" s="56"/>
      <c r="R32" s="56"/>
      <c r="S32" s="56"/>
      <c r="T32" s="56"/>
    </row>
    <row r="33" spans="1:20" x14ac:dyDescent="0.25">
      <c r="A33" s="60"/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73">
        <f>IF(AND(A33&lt;&gt;"",J33="Yes"),1+N(K33)+N(L33),0)</f>
      </c>
      <c r="N33" s="60"/>
      <c r="O33" s="60"/>
      <c r="P33" s="60"/>
      <c r="Q33" s="60"/>
      <c r="R33" s="60"/>
      <c r="S33" s="60"/>
      <c r="T33" s="60"/>
    </row>
    <row r="34" spans="1:20" x14ac:dyDescent="0.25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72">
        <f>IF(AND(A34&lt;&gt;"",J34="Yes"),1+N(K34)+N(L34),0)</f>
      </c>
      <c r="N34" s="56"/>
      <c r="O34" s="56"/>
      <c r="P34" s="56"/>
      <c r="Q34" s="56"/>
      <c r="R34" s="56"/>
      <c r="S34" s="56"/>
      <c r="T34" s="56"/>
    </row>
    <row r="35" spans="1:20" x14ac:dyDescent="0.25">
      <c r="A35" s="60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73">
        <f>IF(AND(A35&lt;&gt;"",J35="Yes"),1+N(K35)+N(L35),0)</f>
      </c>
      <c r="N35" s="60"/>
      <c r="O35" s="60"/>
      <c r="P35" s="60"/>
      <c r="Q35" s="60"/>
      <c r="R35" s="60"/>
      <c r="S35" s="60"/>
      <c r="T35" s="60"/>
    </row>
    <row r="36" spans="1:20" x14ac:dyDescent="0.25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72">
        <f>IF(AND(A36&lt;&gt;"",J36="Yes"),1+N(K36)+N(L36),0)</f>
      </c>
      <c r="N36" s="56"/>
      <c r="O36" s="56"/>
      <c r="P36" s="56"/>
      <c r="Q36" s="56"/>
      <c r="R36" s="56"/>
      <c r="S36" s="56"/>
      <c r="T36" s="56"/>
    </row>
    <row r="37" spans="1:20" x14ac:dyDescent="0.25">
      <c r="A37" s="60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73">
        <f>IF(AND(A37&lt;&gt;"",J37="Yes"),1+N(K37)+N(L37),0)</f>
      </c>
      <c r="N37" s="60"/>
      <c r="O37" s="60"/>
      <c r="P37" s="60"/>
      <c r="Q37" s="60"/>
      <c r="R37" s="60"/>
      <c r="S37" s="60"/>
      <c r="T37" s="60"/>
    </row>
    <row r="38" spans="1:20" x14ac:dyDescent="0.25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72">
        <f>IF(AND(A38&lt;&gt;"",J38="Yes"),1+N(K38)+N(L38),0)</f>
      </c>
      <c r="N38" s="56"/>
      <c r="O38" s="56"/>
      <c r="P38" s="56"/>
      <c r="Q38" s="56"/>
      <c r="R38" s="56"/>
      <c r="S38" s="56"/>
      <c r="T38" s="56"/>
    </row>
    <row r="39" spans="1:20" x14ac:dyDescent="0.25">
      <c r="A39" s="60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73">
        <f>IF(AND(A39&lt;&gt;"",J39="Yes"),1+N(K39)+N(L39),0)</f>
      </c>
      <c r="N39" s="60"/>
      <c r="O39" s="60"/>
      <c r="P39" s="60"/>
      <c r="Q39" s="60"/>
      <c r="R39" s="60"/>
      <c r="S39" s="60"/>
      <c r="T39" s="60"/>
    </row>
    <row r="40" spans="1:20" x14ac:dyDescent="0.25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72">
        <f>IF(AND(A40&lt;&gt;"",J40="Yes"),1+N(K40)+N(L40),0)</f>
      </c>
      <c r="N40" s="56"/>
      <c r="O40" s="56"/>
      <c r="P40" s="56"/>
      <c r="Q40" s="56"/>
      <c r="R40" s="56"/>
      <c r="S40" s="56"/>
      <c r="T40" s="56"/>
    </row>
    <row r="41" spans="1:20" x14ac:dyDescent="0.25">
      <c r="A41" s="60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73">
        <f>IF(AND(A41&lt;&gt;"",J41="Yes"),1+N(K41)+N(L41),0)</f>
      </c>
      <c r="N41" s="60"/>
      <c r="O41" s="60"/>
      <c r="P41" s="60"/>
      <c r="Q41" s="60"/>
      <c r="R41" s="60"/>
      <c r="S41" s="60"/>
      <c r="T41" s="60"/>
    </row>
    <row r="42" spans="1:20" x14ac:dyDescent="0.25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72">
        <f>IF(AND(A42&lt;&gt;"",J42="Yes"),1+N(K42)+N(L42),0)</f>
      </c>
      <c r="N42" s="56"/>
      <c r="O42" s="56"/>
      <c r="P42" s="56"/>
      <c r="Q42" s="56"/>
      <c r="R42" s="56"/>
      <c r="S42" s="56"/>
      <c r="T42" s="56"/>
    </row>
    <row r="43" spans="1:20" x14ac:dyDescent="0.25">
      <c r="A43" s="60"/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73">
        <f>IF(AND(A43&lt;&gt;"",J43="Yes"),1+N(K43)+N(L43),0)</f>
      </c>
      <c r="N43" s="60"/>
      <c r="O43" s="60"/>
      <c r="P43" s="60"/>
      <c r="Q43" s="60"/>
      <c r="R43" s="60"/>
      <c r="S43" s="60"/>
      <c r="T43" s="60"/>
    </row>
    <row r="44" spans="1:20" x14ac:dyDescent="0.25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72">
        <f>IF(AND(A44&lt;&gt;"",J44="Yes"),1+N(K44)+N(L44),0)</f>
      </c>
      <c r="N44" s="56"/>
      <c r="O44" s="56"/>
      <c r="P44" s="56"/>
      <c r="Q44" s="56"/>
      <c r="R44" s="56"/>
      <c r="S44" s="56"/>
      <c r="T44" s="56"/>
    </row>
    <row r="45" spans="1:20" x14ac:dyDescent="0.25">
      <c r="A45" s="60"/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73">
        <f>IF(AND(A45&lt;&gt;"",J45="Yes"),1+N(K45)+N(L45),0)</f>
      </c>
      <c r="N45" s="60"/>
      <c r="O45" s="60"/>
      <c r="P45" s="60"/>
      <c r="Q45" s="60"/>
      <c r="R45" s="60"/>
      <c r="S45" s="60"/>
      <c r="T45" s="60"/>
    </row>
    <row r="46" spans="1:20" x14ac:dyDescent="0.25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72">
        <f>IF(AND(A46&lt;&gt;"",J46="Yes"),1+N(K46)+N(L46),0)</f>
      </c>
      <c r="N46" s="56"/>
      <c r="O46" s="56"/>
      <c r="P46" s="56"/>
      <c r="Q46" s="56"/>
      <c r="R46" s="56"/>
      <c r="S46" s="56"/>
      <c r="T46" s="56"/>
    </row>
    <row r="47" spans="1:20" x14ac:dyDescent="0.25">
      <c r="A47" s="60"/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73">
        <f>IF(AND(A47&lt;&gt;"",J47="Yes"),1+N(K47)+N(L47),0)</f>
      </c>
      <c r="N47" s="60"/>
      <c r="O47" s="60"/>
      <c r="P47" s="60"/>
      <c r="Q47" s="60"/>
      <c r="R47" s="60"/>
      <c r="S47" s="60"/>
      <c r="T47" s="60"/>
    </row>
    <row r="48" spans="1:20" x14ac:dyDescent="0.25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72">
        <f>IF(AND(A48&lt;&gt;"",J48="Yes"),1+N(K48)+N(L48),0)</f>
      </c>
      <c r="N48" s="56"/>
      <c r="O48" s="56"/>
      <c r="P48" s="56"/>
      <c r="Q48" s="56"/>
      <c r="R48" s="56"/>
      <c r="S48" s="56"/>
      <c r="T48" s="56"/>
    </row>
    <row r="49" spans="1:20" x14ac:dyDescent="0.25">
      <c r="A49" s="60"/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73">
        <f>IF(AND(A49&lt;&gt;"",J49="Yes"),1+N(K49)+N(L49),0)</f>
      </c>
      <c r="N49" s="60"/>
      <c r="O49" s="60"/>
      <c r="P49" s="60"/>
      <c r="Q49" s="60"/>
      <c r="R49" s="60"/>
      <c r="S49" s="60"/>
      <c r="T49" s="60"/>
    </row>
    <row r="50" spans="1:20" x14ac:dyDescent="0.25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72">
        <f>IF(AND(A50&lt;&gt;"",J50="Yes"),1+N(K50)+N(L50),0)</f>
      </c>
      <c r="N50" s="56"/>
      <c r="O50" s="56"/>
      <c r="P50" s="56"/>
      <c r="Q50" s="56"/>
      <c r="R50" s="56"/>
      <c r="S50" s="56"/>
      <c r="T50" s="56"/>
    </row>
    <row r="51" spans="1:20" x14ac:dyDescent="0.25">
      <c r="A51" s="60"/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73">
        <f>IF(AND(A51&lt;&gt;"",J51="Yes"),1+N(K51)+N(L51),0)</f>
      </c>
      <c r="N51" s="60"/>
      <c r="O51" s="60"/>
      <c r="P51" s="60"/>
      <c r="Q51" s="60"/>
      <c r="R51" s="60"/>
      <c r="S51" s="60"/>
      <c r="T51" s="60"/>
    </row>
    <row r="52" spans="1:20" x14ac:dyDescent="0.25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72">
        <f>IF(AND(A52&lt;&gt;"",J52="Yes"),1+N(K52)+N(L52),0)</f>
      </c>
      <c r="N52" s="56"/>
      <c r="O52" s="56"/>
      <c r="P52" s="56"/>
      <c r="Q52" s="56"/>
      <c r="R52" s="56"/>
      <c r="S52" s="56"/>
      <c r="T52" s="56"/>
    </row>
    <row r="53" spans="1:20" x14ac:dyDescent="0.25">
      <c r="A53" s="60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73">
        <f>IF(AND(A53&lt;&gt;"",J53="Yes"),1+N(K53)+N(L53),0)</f>
      </c>
      <c r="N53" s="60"/>
      <c r="O53" s="60"/>
      <c r="P53" s="60"/>
      <c r="Q53" s="60"/>
      <c r="R53" s="60"/>
      <c r="S53" s="60"/>
      <c r="T53" s="60"/>
    </row>
    <row r="54" spans="1:20" x14ac:dyDescent="0.25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72">
        <f>IF(AND(A54&lt;&gt;"",J54="Yes"),1+N(K54)+N(L54),0)</f>
      </c>
      <c r="N54" s="56"/>
      <c r="O54" s="56"/>
      <c r="P54" s="56"/>
      <c r="Q54" s="56"/>
      <c r="R54" s="56"/>
      <c r="S54" s="56"/>
      <c r="T54" s="56"/>
    </row>
    <row r="55" spans="1:20" x14ac:dyDescent="0.25">
      <c r="A55" s="60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73">
        <f>IF(AND(A55&lt;&gt;"",J55="Yes"),1+N(K55)+N(L55),0)</f>
      </c>
      <c r="N55" s="60"/>
      <c r="O55" s="60"/>
      <c r="P55" s="60"/>
      <c r="Q55" s="60"/>
      <c r="R55" s="60"/>
      <c r="S55" s="60"/>
      <c r="T55" s="60"/>
    </row>
    <row r="56" spans="1:20" x14ac:dyDescent="0.25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72">
        <f>IF(AND(A56&lt;&gt;"",J56="Yes"),1+N(K56)+N(L56),0)</f>
      </c>
      <c r="N56" s="56"/>
      <c r="O56" s="56"/>
      <c r="P56" s="56"/>
      <c r="Q56" s="56"/>
      <c r="R56" s="56"/>
      <c r="S56" s="56"/>
      <c r="T56" s="56"/>
    </row>
    <row r="57" spans="1:20" x14ac:dyDescent="0.25">
      <c r="A57" s="60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73">
        <f>IF(AND(A57&lt;&gt;"",J57="Yes"),1+N(K57)+N(L57),0)</f>
      </c>
      <c r="N57" s="60"/>
      <c r="O57" s="60"/>
      <c r="P57" s="60"/>
      <c r="Q57" s="60"/>
      <c r="R57" s="60"/>
      <c r="S57" s="60"/>
      <c r="T57" s="60"/>
    </row>
    <row r="58" spans="1:20" x14ac:dyDescent="0.25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72">
        <f>IF(AND(A58&lt;&gt;"",J58="Yes"),1+N(K58)+N(L58),0)</f>
      </c>
      <c r="N58" s="56"/>
      <c r="O58" s="56"/>
      <c r="P58" s="56"/>
      <c r="Q58" s="56"/>
      <c r="R58" s="56"/>
      <c r="S58" s="56"/>
      <c r="T58" s="56"/>
    </row>
    <row r="59" spans="1:20" x14ac:dyDescent="0.25">
      <c r="A59" s="60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73">
        <f>IF(AND(A59&lt;&gt;"",J59="Yes"),1+N(K59)+N(L59),0)</f>
      </c>
      <c r="N59" s="60"/>
      <c r="O59" s="60"/>
      <c r="P59" s="60"/>
      <c r="Q59" s="60"/>
      <c r="R59" s="60"/>
      <c r="S59" s="60"/>
      <c r="T59" s="60"/>
    </row>
    <row r="60" spans="1:20" x14ac:dyDescent="0.25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72">
        <f>IF(AND(A60&lt;&gt;"",J60="Yes"),1+N(K60)+N(L60),0)</f>
      </c>
      <c r="N60" s="56"/>
      <c r="O60" s="56"/>
      <c r="P60" s="56"/>
      <c r="Q60" s="56"/>
      <c r="R60" s="56"/>
      <c r="S60" s="56"/>
      <c r="T60" s="56"/>
    </row>
    <row r="61" spans="1:20" x14ac:dyDescent="0.25">
      <c r="A61" s="60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73">
        <f>IF(AND(A61&lt;&gt;"",J61="Yes"),1+N(K61)+N(L61),0)</f>
      </c>
      <c r="N61" s="60"/>
      <c r="O61" s="60"/>
      <c r="P61" s="60"/>
      <c r="Q61" s="60"/>
      <c r="R61" s="60"/>
      <c r="S61" s="60"/>
      <c r="T61" s="60"/>
    </row>
    <row r="62" spans="1:20" x14ac:dyDescent="0.25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72">
        <f>IF(AND(A62&lt;&gt;"",J62="Yes"),1+N(K62)+N(L62),0)</f>
      </c>
      <c r="N62" s="56"/>
      <c r="O62" s="56"/>
      <c r="P62" s="56"/>
      <c r="Q62" s="56"/>
      <c r="R62" s="56"/>
      <c r="S62" s="56"/>
      <c r="T62" s="56"/>
    </row>
    <row r="63" spans="1:20" x14ac:dyDescent="0.25">
      <c r="A63" s="60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73">
        <f>IF(AND(A63&lt;&gt;"",J63="Yes"),1+N(K63)+N(L63),0)</f>
      </c>
      <c r="N63" s="60"/>
      <c r="O63" s="60"/>
      <c r="P63" s="60"/>
      <c r="Q63" s="60"/>
      <c r="R63" s="60"/>
      <c r="S63" s="60"/>
      <c r="T63" s="60"/>
    </row>
    <row r="64" spans="1:20" x14ac:dyDescent="0.25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72">
        <f>IF(AND(A64&lt;&gt;"",J64="Yes"),1+N(K64)+N(L64),0)</f>
      </c>
      <c r="N64" s="56"/>
      <c r="O64" s="56"/>
      <c r="P64" s="56"/>
      <c r="Q64" s="56"/>
      <c r="R64" s="56"/>
      <c r="S64" s="56"/>
      <c r="T64" s="56"/>
    </row>
    <row r="65" spans="1:20" x14ac:dyDescent="0.2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73">
        <f>IF(AND(A65&lt;&gt;"",J65="Yes"),1+N(K65)+N(L65),0)</f>
      </c>
      <c r="N65" s="60"/>
      <c r="O65" s="60"/>
      <c r="P65" s="60"/>
      <c r="Q65" s="60"/>
      <c r="R65" s="60"/>
      <c r="S65" s="60"/>
      <c r="T65" s="60"/>
    </row>
    <row r="66" spans="1:20" x14ac:dyDescent="0.25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72">
        <f>IF(AND(A66&lt;&gt;"",J66="Yes"),1+N(K66)+N(L66),0)</f>
      </c>
      <c r="N66" s="56"/>
      <c r="O66" s="56"/>
      <c r="P66" s="56"/>
      <c r="Q66" s="56"/>
      <c r="R66" s="56"/>
      <c r="S66" s="56"/>
      <c r="T66" s="56"/>
    </row>
    <row r="67" spans="1:20" x14ac:dyDescent="0.25">
      <c r="A67" s="60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73">
        <f>IF(AND(A67&lt;&gt;"",J67="Yes"),1+N(K67)+N(L67),0)</f>
      </c>
      <c r="N67" s="60"/>
      <c r="O67" s="60"/>
      <c r="P67" s="60"/>
      <c r="Q67" s="60"/>
      <c r="R67" s="60"/>
      <c r="S67" s="60"/>
      <c r="T67" s="60"/>
    </row>
    <row r="68" spans="1:20" x14ac:dyDescent="0.25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72">
        <f>IF(AND(A68&lt;&gt;"",J68="Yes"),1+N(K68)+N(L68),0)</f>
      </c>
      <c r="N68" s="56"/>
      <c r="O68" s="56"/>
      <c r="P68" s="56"/>
      <c r="Q68" s="56"/>
      <c r="R68" s="56"/>
      <c r="S68" s="56"/>
      <c r="T68" s="56"/>
    </row>
    <row r="69" spans="1:20" x14ac:dyDescent="0.25">
      <c r="A69" s="60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73">
        <f>IF(AND(A69&lt;&gt;"",J69="Yes"),1+N(K69)+N(L69),0)</f>
      </c>
      <c r="N69" s="60"/>
      <c r="O69" s="60"/>
      <c r="P69" s="60"/>
      <c r="Q69" s="60"/>
      <c r="R69" s="60"/>
      <c r="S69" s="60"/>
      <c r="T69" s="60"/>
    </row>
    <row r="70" spans="1:20" x14ac:dyDescent="0.25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72">
        <f>IF(AND(A70&lt;&gt;"",J70="Yes"),1+N(K70)+N(L70),0)</f>
      </c>
      <c r="N70" s="56"/>
      <c r="O70" s="56"/>
      <c r="P70" s="56"/>
      <c r="Q70" s="56"/>
      <c r="R70" s="56"/>
      <c r="S70" s="56"/>
      <c r="T70" s="56"/>
    </row>
    <row r="71" spans="1:20" x14ac:dyDescent="0.25">
      <c r="A71" s="60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73">
        <f>IF(AND(A71&lt;&gt;"",J71="Yes"),1+N(K71)+N(L71),0)</f>
      </c>
      <c r="N71" s="60"/>
      <c r="O71" s="60"/>
      <c r="P71" s="60"/>
      <c r="Q71" s="60"/>
      <c r="R71" s="60"/>
      <c r="S71" s="60"/>
      <c r="T71" s="60"/>
    </row>
    <row r="72" spans="1:20" x14ac:dyDescent="0.25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72">
        <f>IF(AND(A72&lt;&gt;"",J72="Yes"),1+N(K72)+N(L72),0)</f>
      </c>
      <c r="N72" s="56"/>
      <c r="O72" s="56"/>
      <c r="P72" s="56"/>
      <c r="Q72" s="56"/>
      <c r="R72" s="56"/>
      <c r="S72" s="56"/>
      <c r="T72" s="56"/>
    </row>
    <row r="73" spans="1:20" x14ac:dyDescent="0.25">
      <c r="A73" s="60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73">
        <f>IF(AND(A73&lt;&gt;"",J73="Yes"),1+N(K73)+N(L73),0)</f>
      </c>
      <c r="N73" s="60"/>
      <c r="O73" s="60"/>
      <c r="P73" s="60"/>
      <c r="Q73" s="60"/>
      <c r="R73" s="60"/>
      <c r="S73" s="60"/>
      <c r="T73" s="60"/>
    </row>
    <row r="74" spans="1:20" x14ac:dyDescent="0.25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72">
        <f>IF(AND(A74&lt;&gt;"",J74="Yes"),1+N(K74)+N(L74),0)</f>
      </c>
      <c r="N74" s="56"/>
      <c r="O74" s="56"/>
      <c r="P74" s="56"/>
      <c r="Q74" s="56"/>
      <c r="R74" s="56"/>
      <c r="S74" s="56"/>
      <c r="T74" s="56"/>
    </row>
    <row r="75" spans="1:20" x14ac:dyDescent="0.25">
      <c r="A75" s="60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73">
        <f>IF(AND(A75&lt;&gt;"",J75="Yes"),1+N(K75)+N(L75),0)</f>
      </c>
      <c r="N75" s="60"/>
      <c r="O75" s="60"/>
      <c r="P75" s="60"/>
      <c r="Q75" s="60"/>
      <c r="R75" s="60"/>
      <c r="S75" s="60"/>
      <c r="T75" s="60"/>
    </row>
    <row r="76" spans="1:20" x14ac:dyDescent="0.25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72">
        <f>IF(AND(A76&lt;&gt;"",J76="Yes"),1+N(K76)+N(L76),0)</f>
      </c>
      <c r="N76" s="56"/>
      <c r="O76" s="56"/>
      <c r="P76" s="56"/>
      <c r="Q76" s="56"/>
      <c r="R76" s="56"/>
      <c r="S76" s="56"/>
      <c r="T76" s="56"/>
    </row>
    <row r="77" spans="1:20" x14ac:dyDescent="0.25">
      <c r="A77" s="60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73">
        <f>IF(AND(A77&lt;&gt;"",J77="Yes"),1+N(K77)+N(L77),0)</f>
      </c>
      <c r="N77" s="60"/>
      <c r="O77" s="60"/>
      <c r="P77" s="60"/>
      <c r="Q77" s="60"/>
      <c r="R77" s="60"/>
      <c r="S77" s="60"/>
      <c r="T77" s="60"/>
    </row>
    <row r="78" spans="1:20" x14ac:dyDescent="0.25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72">
        <f>IF(AND(A78&lt;&gt;"",J78="Yes"),1+N(K78)+N(L78),0)</f>
      </c>
      <c r="N78" s="56"/>
      <c r="O78" s="56"/>
      <c r="P78" s="56"/>
      <c r="Q78" s="56"/>
      <c r="R78" s="56"/>
      <c r="S78" s="56"/>
      <c r="T78" s="56"/>
    </row>
    <row r="79" spans="1:20" x14ac:dyDescent="0.25">
      <c r="A79" s="60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73">
        <f>IF(AND(A79&lt;&gt;"",J79="Yes"),1+N(K79)+N(L79),0)</f>
      </c>
      <c r="N79" s="60"/>
      <c r="O79" s="60"/>
      <c r="P79" s="60"/>
      <c r="Q79" s="60"/>
      <c r="R79" s="60"/>
      <c r="S79" s="60"/>
      <c r="T79" s="60"/>
    </row>
    <row r="80" spans="1:20" x14ac:dyDescent="0.25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72">
        <f>IF(AND(A80&lt;&gt;"",J80="Yes"),1+N(K80)+N(L80),0)</f>
      </c>
      <c r="N80" s="56"/>
      <c r="O80" s="56"/>
      <c r="P80" s="56"/>
      <c r="Q80" s="56"/>
      <c r="R80" s="56"/>
      <c r="S80" s="56"/>
      <c r="T80" s="56"/>
    </row>
    <row r="81" spans="1:20" x14ac:dyDescent="0.25">
      <c r="A81" s="60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73">
        <f>IF(AND(A81&lt;&gt;"",J81="Yes"),1+N(K81)+N(L81),0)</f>
      </c>
      <c r="N81" s="60"/>
      <c r="O81" s="60"/>
      <c r="P81" s="60"/>
      <c r="Q81" s="60"/>
      <c r="R81" s="60"/>
      <c r="S81" s="60"/>
      <c r="T81" s="60"/>
    </row>
    <row r="82" spans="1:20" x14ac:dyDescent="0.25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72">
        <f>IF(AND(A82&lt;&gt;"",J82="Yes"),1+N(K82)+N(L82),0)</f>
      </c>
      <c r="N82" s="56"/>
      <c r="O82" s="56"/>
      <c r="P82" s="56"/>
      <c r="Q82" s="56"/>
      <c r="R82" s="56"/>
      <c r="S82" s="56"/>
      <c r="T82" s="56"/>
    </row>
    <row r="83" spans="1:20" x14ac:dyDescent="0.25">
      <c r="A83" s="60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73">
        <f>IF(AND(A83&lt;&gt;"",J83="Yes"),1+N(K83)+N(L83),0)</f>
      </c>
      <c r="N83" s="60"/>
      <c r="O83" s="60"/>
      <c r="P83" s="60"/>
      <c r="Q83" s="60"/>
      <c r="R83" s="60"/>
      <c r="S83" s="60"/>
      <c r="T83" s="60"/>
    </row>
    <row r="84" spans="1:20" x14ac:dyDescent="0.25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72">
        <f>IF(AND(A84&lt;&gt;"",J84="Yes"),1+N(K84)+N(L84),0)</f>
      </c>
      <c r="N84" s="56"/>
      <c r="O84" s="56"/>
      <c r="P84" s="56"/>
      <c r="Q84" s="56"/>
      <c r="R84" s="56"/>
      <c r="S84" s="56"/>
      <c r="T84" s="56"/>
    </row>
    <row r="85" spans="1:20" x14ac:dyDescent="0.25">
      <c r="A85" s="60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73">
        <f>IF(AND(A85&lt;&gt;"",J85="Yes"),1+N(K85)+N(L85),0)</f>
      </c>
      <c r="N85" s="60"/>
      <c r="O85" s="60"/>
      <c r="P85" s="60"/>
      <c r="Q85" s="60"/>
      <c r="R85" s="60"/>
      <c r="S85" s="60"/>
      <c r="T85" s="60"/>
    </row>
    <row r="86" spans="1:20" x14ac:dyDescent="0.25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72">
        <f>IF(AND(A86&lt;&gt;"",J86="Yes"),1+N(K86)+N(L86),0)</f>
      </c>
      <c r="N86" s="56"/>
      <c r="O86" s="56"/>
      <c r="P86" s="56"/>
      <c r="Q86" s="56"/>
      <c r="R86" s="56"/>
      <c r="S86" s="56"/>
      <c r="T86" s="56"/>
    </row>
    <row r="87" spans="1:20" x14ac:dyDescent="0.25">
      <c r="A87" s="60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73">
        <f>IF(AND(A87&lt;&gt;"",J87="Yes"),1+N(K87)+N(L87),0)</f>
      </c>
      <c r="N87" s="60"/>
      <c r="O87" s="60"/>
      <c r="P87" s="60"/>
      <c r="Q87" s="60"/>
      <c r="R87" s="60"/>
      <c r="S87" s="60"/>
      <c r="T87" s="60"/>
    </row>
    <row r="88" spans="1:20" x14ac:dyDescent="0.25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72">
        <f>IF(AND(A88&lt;&gt;"",J88="Yes"),1+N(K88)+N(L88),0)</f>
      </c>
      <c r="N88" s="56"/>
      <c r="O88" s="56"/>
      <c r="P88" s="56"/>
      <c r="Q88" s="56"/>
      <c r="R88" s="56"/>
      <c r="S88" s="56"/>
      <c r="T88" s="56"/>
    </row>
    <row r="89" spans="1:20" x14ac:dyDescent="0.25">
      <c r="A89" s="60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73">
        <f>IF(AND(A89&lt;&gt;"",J89="Yes"),1+N(K89)+N(L89),0)</f>
      </c>
      <c r="N89" s="60"/>
      <c r="O89" s="60"/>
      <c r="P89" s="60"/>
      <c r="Q89" s="60"/>
      <c r="R89" s="60"/>
      <c r="S89" s="60"/>
      <c r="T89" s="60"/>
    </row>
    <row r="90" spans="1:20" x14ac:dyDescent="0.25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72">
        <f>IF(AND(A90&lt;&gt;"",J90="Yes"),1+N(K90)+N(L90),0)</f>
      </c>
      <c r="N90" s="56"/>
      <c r="O90" s="56"/>
      <c r="P90" s="56"/>
      <c r="Q90" s="56"/>
      <c r="R90" s="56"/>
      <c r="S90" s="56"/>
      <c r="T90" s="56"/>
    </row>
    <row r="91" spans="1:20" x14ac:dyDescent="0.25">
      <c r="A91" s="60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73">
        <f>IF(AND(A91&lt;&gt;"",J91="Yes"),1+N(K91)+N(L91),0)</f>
      </c>
      <c r="N91" s="60"/>
      <c r="O91" s="60"/>
      <c r="P91" s="60"/>
      <c r="Q91" s="60"/>
      <c r="R91" s="60"/>
      <c r="S91" s="60"/>
      <c r="T91" s="60"/>
    </row>
    <row r="92" spans="1:20" x14ac:dyDescent="0.25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72">
        <f>IF(AND(A92&lt;&gt;"",J92="Yes"),1+N(K92)+N(L92),0)</f>
      </c>
      <c r="N92" s="56"/>
      <c r="O92" s="56"/>
      <c r="P92" s="56"/>
      <c r="Q92" s="56"/>
      <c r="R92" s="56"/>
      <c r="S92" s="56"/>
      <c r="T92" s="56"/>
    </row>
    <row r="93" spans="1:20" x14ac:dyDescent="0.25">
      <c r="A93" s="60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73">
        <f>IF(AND(A93&lt;&gt;"",J93="Yes"),1+N(K93)+N(L93),0)</f>
      </c>
      <c r="N93" s="60"/>
      <c r="O93" s="60"/>
      <c r="P93" s="60"/>
      <c r="Q93" s="60"/>
      <c r="R93" s="60"/>
      <c r="S93" s="60"/>
      <c r="T93" s="60"/>
    </row>
    <row r="94" spans="1:20" x14ac:dyDescent="0.25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72">
        <f>IF(AND(A94&lt;&gt;"",J94="Yes"),1+N(K94)+N(L94),0)</f>
      </c>
      <c r="N94" s="56"/>
      <c r="O94" s="56"/>
      <c r="P94" s="56"/>
      <c r="Q94" s="56"/>
      <c r="R94" s="56"/>
      <c r="S94" s="56"/>
      <c r="T94" s="56"/>
    </row>
    <row r="95" spans="1:20" x14ac:dyDescent="0.25">
      <c r="A95" s="60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73">
        <f>IF(AND(A95&lt;&gt;"",J95="Yes"),1+N(K95)+N(L95),0)</f>
      </c>
      <c r="N95" s="60"/>
      <c r="O95" s="60"/>
      <c r="P95" s="60"/>
      <c r="Q95" s="60"/>
      <c r="R95" s="60"/>
      <c r="S95" s="60"/>
      <c r="T95" s="60"/>
    </row>
    <row r="96" spans="1:20" x14ac:dyDescent="0.25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72">
        <f>IF(AND(A96&lt;&gt;"",J96="Yes"),1+N(K96)+N(L96),0)</f>
      </c>
      <c r="N96" s="56"/>
      <c r="O96" s="56"/>
      <c r="P96" s="56"/>
      <c r="Q96" s="56"/>
      <c r="R96" s="56"/>
      <c r="S96" s="56"/>
      <c r="T96" s="56"/>
    </row>
    <row r="97" spans="1:20" x14ac:dyDescent="0.25">
      <c r="A97" s="60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73">
        <f>IF(AND(A97&lt;&gt;"",J97="Yes"),1+N(K97)+N(L97),0)</f>
      </c>
      <c r="N97" s="60"/>
      <c r="O97" s="60"/>
      <c r="P97" s="60"/>
      <c r="Q97" s="60"/>
      <c r="R97" s="60"/>
      <c r="S97" s="60"/>
      <c r="T97" s="60"/>
    </row>
    <row r="98" spans="1:20" x14ac:dyDescent="0.25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72">
        <f>IF(AND(A98&lt;&gt;"",J98="Yes"),1+N(K98)+N(L98),0)</f>
      </c>
      <c r="N98" s="56"/>
      <c r="O98" s="56"/>
      <c r="P98" s="56"/>
      <c r="Q98" s="56"/>
      <c r="R98" s="56"/>
      <c r="S98" s="56"/>
      <c r="T98" s="56"/>
    </row>
    <row r="99" spans="1:20" x14ac:dyDescent="0.25">
      <c r="A99" s="60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73">
        <f>IF(AND(A99&lt;&gt;"",J99="Yes"),1+N(K99)+N(L99),0)</f>
      </c>
      <c r="N99" s="60"/>
      <c r="O99" s="60"/>
      <c r="P99" s="60"/>
      <c r="Q99" s="60"/>
      <c r="R99" s="60"/>
      <c r="S99" s="60"/>
      <c r="T99" s="60"/>
    </row>
    <row r="100" spans="1:20" x14ac:dyDescent="0.25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72">
        <f>IF(AND(A100&lt;&gt;"",J100="Yes"),1+N(K100)+N(L100),0)</f>
      </c>
      <c r="N100" s="56"/>
      <c r="O100" s="56"/>
      <c r="P100" s="56"/>
      <c r="Q100" s="56"/>
      <c r="R100" s="56"/>
      <c r="S100" s="56"/>
      <c r="T100" s="56"/>
    </row>
    <row r="101" spans="1:20" x14ac:dyDescent="0.25">
      <c r="A101" s="60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73">
        <f>IF(AND(A101&lt;&gt;"",J101="Yes"),1+N(K101)+N(L101),0)</f>
      </c>
      <c r="N101" s="60"/>
      <c r="O101" s="60"/>
      <c r="P101" s="60"/>
      <c r="Q101" s="60"/>
      <c r="R101" s="60"/>
      <c r="S101" s="60"/>
      <c r="T101" s="60"/>
    </row>
    <row r="102" spans="1:20" x14ac:dyDescent="0.25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72">
        <f>IF(AND(A102&lt;&gt;"",J102="Yes"),1+N(K102)+N(L102),0)</f>
      </c>
      <c r="N102" s="56"/>
      <c r="O102" s="56"/>
      <c r="P102" s="56"/>
      <c r="Q102" s="56"/>
      <c r="R102" s="56"/>
      <c r="S102" s="56"/>
      <c r="T102" s="56"/>
    </row>
    <row r="103" spans="1:20" x14ac:dyDescent="0.25">
      <c r="A103" s="60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73">
        <f>IF(AND(A103&lt;&gt;"",J103="Yes"),1+N(K103)+N(L103),0)</f>
      </c>
      <c r="N103" s="60"/>
      <c r="O103" s="60"/>
      <c r="P103" s="60"/>
      <c r="Q103" s="60"/>
      <c r="R103" s="60"/>
      <c r="S103" s="60"/>
      <c r="T103" s="60"/>
    </row>
    <row r="104" spans="1:20" x14ac:dyDescent="0.25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72">
        <f>IF(AND(A104&lt;&gt;"",J104="Yes"),1+N(K104)+N(L104),0)</f>
      </c>
      <c r="N104" s="56"/>
      <c r="O104" s="56"/>
      <c r="P104" s="56"/>
      <c r="Q104" s="56"/>
      <c r="R104" s="56"/>
      <c r="S104" s="56"/>
      <c r="T104" s="56"/>
    </row>
    <row r="105" spans="1:20" x14ac:dyDescent="0.25">
      <c r="A105" s="60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73">
        <f>IF(AND(A105&lt;&gt;"",J105="Yes"),1+N(K105)+N(L105),0)</f>
      </c>
      <c r="N105" s="60"/>
      <c r="O105" s="60"/>
      <c r="P105" s="60"/>
      <c r="Q105" s="60"/>
      <c r="R105" s="60"/>
      <c r="S105" s="60"/>
      <c r="T105" s="60"/>
    </row>
    <row r="106" spans="1:20" x14ac:dyDescent="0.25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72">
        <f>IF(AND(A106&lt;&gt;"",J106="Yes"),1+N(K106)+N(L106),0)</f>
      </c>
      <c r="N106" s="56"/>
      <c r="O106" s="56"/>
      <c r="P106" s="56"/>
      <c r="Q106" s="56"/>
      <c r="R106" s="56"/>
      <c r="S106" s="56"/>
      <c r="T106" s="56"/>
    </row>
    <row r="107" spans="1:20" x14ac:dyDescent="0.25">
      <c r="A107" s="60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73">
        <f>IF(AND(A107&lt;&gt;"",J107="Yes"),1+N(K107)+N(L107),0)</f>
      </c>
      <c r="N107" s="60"/>
      <c r="O107" s="60"/>
      <c r="P107" s="60"/>
      <c r="Q107" s="60"/>
      <c r="R107" s="60"/>
      <c r="S107" s="60"/>
      <c r="T107" s="60"/>
    </row>
    <row r="108" spans="1:20" x14ac:dyDescent="0.25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72">
        <f>IF(AND(A108&lt;&gt;"",J108="Yes"),1+N(K108)+N(L108),0)</f>
      </c>
      <c r="N108" s="56"/>
      <c r="O108" s="56"/>
      <c r="P108" s="56"/>
      <c r="Q108" s="56"/>
      <c r="R108" s="56"/>
      <c r="S108" s="56"/>
      <c r="T108" s="56"/>
    </row>
    <row r="109" spans="1:20" x14ac:dyDescent="0.25">
      <c r="A109" s="60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73">
        <f>IF(AND(A109&lt;&gt;"",J109="Yes"),1+N(K109)+N(L109),0)</f>
      </c>
      <c r="N109" s="60"/>
      <c r="O109" s="60"/>
      <c r="P109" s="60"/>
      <c r="Q109" s="60"/>
      <c r="R109" s="60"/>
      <c r="S109" s="60"/>
      <c r="T109" s="60"/>
    </row>
    <row r="110" spans="1:20" x14ac:dyDescent="0.25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72">
        <f>IF(AND(A110&lt;&gt;"",J110="Yes"),1+N(K110)+N(L110),0)</f>
      </c>
      <c r="N110" s="56"/>
      <c r="O110" s="56"/>
      <c r="P110" s="56"/>
      <c r="Q110" s="56"/>
      <c r="R110" s="56"/>
      <c r="S110" s="56"/>
      <c r="T110" s="56"/>
    </row>
    <row r="111" spans="1:20" x14ac:dyDescent="0.25">
      <c r="A111" s="60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73">
        <f>IF(AND(A111&lt;&gt;"",J111="Yes"),1+N(K111)+N(L111),0)</f>
      </c>
      <c r="N111" s="60"/>
      <c r="O111" s="60"/>
      <c r="P111" s="60"/>
      <c r="Q111" s="60"/>
      <c r="R111" s="60"/>
      <c r="S111" s="60"/>
      <c r="T111" s="60"/>
    </row>
    <row r="112" spans="1:20" x14ac:dyDescent="0.25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72">
        <f>IF(AND(A112&lt;&gt;"",J112="Yes"),1+N(K112)+N(L112),0)</f>
      </c>
      <c r="N112" s="56"/>
      <c r="O112" s="56"/>
      <c r="P112" s="56"/>
      <c r="Q112" s="56"/>
      <c r="R112" s="56"/>
      <c r="S112" s="56"/>
      <c r="T112" s="56"/>
    </row>
    <row r="113" spans="1:20" x14ac:dyDescent="0.25">
      <c r="A113" s="60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73">
        <f>IF(AND(A113&lt;&gt;"",J113="Yes"),1+N(K113)+N(L113),0)</f>
      </c>
      <c r="N113" s="60"/>
      <c r="O113" s="60"/>
      <c r="P113" s="60"/>
      <c r="Q113" s="60"/>
      <c r="R113" s="60"/>
      <c r="S113" s="60"/>
      <c r="T113" s="60"/>
    </row>
    <row r="114" spans="1:20" x14ac:dyDescent="0.25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72">
        <f>IF(AND(A114&lt;&gt;"",J114="Yes"),1+N(K114)+N(L114),0)</f>
      </c>
      <c r="N114" s="56"/>
      <c r="O114" s="56"/>
      <c r="P114" s="56"/>
      <c r="Q114" s="56"/>
      <c r="R114" s="56"/>
      <c r="S114" s="56"/>
      <c r="T114" s="56"/>
    </row>
    <row r="115" spans="1:20" x14ac:dyDescent="0.25">
      <c r="A115" s="60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73">
        <f>IF(AND(A115&lt;&gt;"",J115="Yes"),1+N(K115)+N(L115),0)</f>
      </c>
      <c r="N115" s="60"/>
      <c r="O115" s="60"/>
      <c r="P115" s="60"/>
      <c r="Q115" s="60"/>
      <c r="R115" s="60"/>
      <c r="S115" s="60"/>
      <c r="T115" s="60"/>
    </row>
    <row r="116" spans="1:20" x14ac:dyDescent="0.25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72">
        <f>IF(AND(A116&lt;&gt;"",J116="Yes"),1+N(K116)+N(L116),0)</f>
      </c>
      <c r="N116" s="56"/>
      <c r="O116" s="56"/>
      <c r="P116" s="56"/>
      <c r="Q116" s="56"/>
      <c r="R116" s="56"/>
      <c r="S116" s="56"/>
      <c r="T116" s="56"/>
    </row>
    <row r="117" spans="1:20" x14ac:dyDescent="0.25">
      <c r="A117" s="60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73">
        <f>IF(AND(A117&lt;&gt;"",J117="Yes"),1+N(K117)+N(L117),0)</f>
      </c>
      <c r="N117" s="60"/>
      <c r="O117" s="60"/>
      <c r="P117" s="60"/>
      <c r="Q117" s="60"/>
      <c r="R117" s="60"/>
      <c r="S117" s="60"/>
      <c r="T117" s="60"/>
    </row>
    <row r="118" spans="1:20" x14ac:dyDescent="0.25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72">
        <f>IF(AND(A118&lt;&gt;"",J118="Yes"),1+N(K118)+N(L118),0)</f>
      </c>
      <c r="N118" s="56"/>
      <c r="O118" s="56"/>
      <c r="P118" s="56"/>
      <c r="Q118" s="56"/>
      <c r="R118" s="56"/>
      <c r="S118" s="56"/>
      <c r="T118" s="56"/>
    </row>
    <row r="119" spans="1:20" x14ac:dyDescent="0.25">
      <c r="A119" s="60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73">
        <f>IF(AND(A119&lt;&gt;"",J119="Yes"),1+N(K119)+N(L119),0)</f>
      </c>
      <c r="N119" s="60"/>
      <c r="O119" s="60"/>
      <c r="P119" s="60"/>
      <c r="Q119" s="60"/>
      <c r="R119" s="60"/>
      <c r="S119" s="60"/>
      <c r="T119" s="60"/>
    </row>
    <row r="120" spans="1:20" x14ac:dyDescent="0.25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72">
        <f>IF(AND(A120&lt;&gt;"",J120="Yes"),1+N(K120)+N(L120),0)</f>
      </c>
      <c r="N120" s="56"/>
      <c r="O120" s="56"/>
      <c r="P120" s="56"/>
      <c r="Q120" s="56"/>
      <c r="R120" s="56"/>
      <c r="S120" s="56"/>
      <c r="T120" s="56"/>
    </row>
    <row r="121" spans="1:20" x14ac:dyDescent="0.25">
      <c r="A121" s="60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73">
        <f>IF(AND(A121&lt;&gt;"",J121="Yes"),1+N(K121)+N(L121),0)</f>
      </c>
      <c r="N121" s="60"/>
      <c r="O121" s="60"/>
      <c r="P121" s="60"/>
      <c r="Q121" s="60"/>
      <c r="R121" s="60"/>
      <c r="S121" s="60"/>
      <c r="T121" s="60"/>
    </row>
    <row r="122" spans="1:20" x14ac:dyDescent="0.25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72">
        <f>IF(AND(A122&lt;&gt;"",J122="Yes"),1+N(K122)+N(L122),0)</f>
      </c>
      <c r="N122" s="56"/>
      <c r="O122" s="56"/>
      <c r="P122" s="56"/>
      <c r="Q122" s="56"/>
      <c r="R122" s="56"/>
      <c r="S122" s="56"/>
      <c r="T122" s="56"/>
    </row>
    <row r="123" spans="1:20" x14ac:dyDescent="0.25">
      <c r="A123" s="60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73">
        <f>IF(AND(A123&lt;&gt;"",J123="Yes"),1+N(K123)+N(L123),0)</f>
      </c>
      <c r="N123" s="60"/>
      <c r="O123" s="60"/>
      <c r="P123" s="60"/>
      <c r="Q123" s="60"/>
      <c r="R123" s="60"/>
      <c r="S123" s="60"/>
      <c r="T123" s="60"/>
    </row>
    <row r="124" spans="1:20" x14ac:dyDescent="0.25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72">
        <f>IF(AND(A124&lt;&gt;"",J124="Yes"),1+N(K124)+N(L124),0)</f>
      </c>
      <c r="N124" s="56"/>
      <c r="O124" s="56"/>
      <c r="P124" s="56"/>
      <c r="Q124" s="56"/>
      <c r="R124" s="56"/>
      <c r="S124" s="56"/>
      <c r="T124" s="56"/>
    </row>
    <row r="125" spans="1:20" x14ac:dyDescent="0.25">
      <c r="A125" s="60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73">
        <f>IF(AND(A125&lt;&gt;"",J125="Yes"),1+N(K125)+N(L125),0)</f>
      </c>
      <c r="N125" s="60"/>
      <c r="O125" s="60"/>
      <c r="P125" s="60"/>
      <c r="Q125" s="60"/>
      <c r="R125" s="60"/>
      <c r="S125" s="60"/>
      <c r="T125" s="60"/>
    </row>
    <row r="126" spans="1:20" x14ac:dyDescent="0.25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72">
        <f>IF(AND(A126&lt;&gt;"",J126="Yes"),1+N(K126)+N(L126),0)</f>
      </c>
      <c r="N126" s="56"/>
      <c r="O126" s="56"/>
      <c r="P126" s="56"/>
      <c r="Q126" s="56"/>
      <c r="R126" s="56"/>
      <c r="S126" s="56"/>
      <c r="T126" s="56"/>
    </row>
    <row r="127" spans="1:20" x14ac:dyDescent="0.25">
      <c r="A127" s="60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73">
        <f>IF(AND(A127&lt;&gt;"",J127="Yes"),1+N(K127)+N(L127),0)</f>
      </c>
      <c r="N127" s="60"/>
      <c r="O127" s="60"/>
      <c r="P127" s="60"/>
      <c r="Q127" s="60"/>
      <c r="R127" s="60"/>
      <c r="S127" s="60"/>
      <c r="T127" s="60"/>
    </row>
    <row r="128" spans="1:20" x14ac:dyDescent="0.25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72">
        <f>IF(AND(A128&lt;&gt;"",J128="Yes"),1+N(K128)+N(L128),0)</f>
      </c>
      <c r="N128" s="56"/>
      <c r="O128" s="56"/>
      <c r="P128" s="56"/>
      <c r="Q128" s="56"/>
      <c r="R128" s="56"/>
      <c r="S128" s="56"/>
      <c r="T128" s="56"/>
    </row>
    <row r="129" spans="1:20" x14ac:dyDescent="0.25">
      <c r="A129" s="60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73">
        <f>IF(AND(A129&lt;&gt;"",J129="Yes"),1+N(K129)+N(L129),0)</f>
      </c>
      <c r="N129" s="60"/>
      <c r="O129" s="60"/>
      <c r="P129" s="60"/>
      <c r="Q129" s="60"/>
      <c r="R129" s="60"/>
      <c r="S129" s="60"/>
      <c r="T129" s="60"/>
    </row>
    <row r="130" spans="1:20" x14ac:dyDescent="0.25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72">
        <f>IF(AND(A130&lt;&gt;"",J130="Yes"),1+N(K130)+N(L130),0)</f>
      </c>
      <c r="N130" s="56"/>
      <c r="O130" s="56"/>
      <c r="P130" s="56"/>
      <c r="Q130" s="56"/>
      <c r="R130" s="56"/>
      <c r="S130" s="56"/>
      <c r="T130" s="56"/>
    </row>
    <row r="131" spans="1:20" x14ac:dyDescent="0.25">
      <c r="A131" s="60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73">
        <f>IF(AND(A131&lt;&gt;"",J131="Yes"),1+N(K131)+N(L131),0)</f>
      </c>
      <c r="N131" s="60"/>
      <c r="O131" s="60"/>
      <c r="P131" s="60"/>
      <c r="Q131" s="60"/>
      <c r="R131" s="60"/>
      <c r="S131" s="60"/>
      <c r="T131" s="60"/>
    </row>
    <row r="132" spans="1:20" x14ac:dyDescent="0.25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72">
        <f>IF(AND(A132&lt;&gt;"",J132="Yes"),1+N(K132)+N(L132),0)</f>
      </c>
      <c r="N132" s="56"/>
      <c r="O132" s="56"/>
      <c r="P132" s="56"/>
      <c r="Q132" s="56"/>
      <c r="R132" s="56"/>
      <c r="S132" s="56"/>
      <c r="T132" s="56"/>
    </row>
    <row r="133" spans="1:20" x14ac:dyDescent="0.25">
      <c r="A133" s="60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73">
        <f>IF(AND(A133&lt;&gt;"",J133="Yes"),1+N(K133)+N(L133),0)</f>
      </c>
      <c r="N133" s="60"/>
      <c r="O133" s="60"/>
      <c r="P133" s="60"/>
      <c r="Q133" s="60"/>
      <c r="R133" s="60"/>
      <c r="S133" s="60"/>
      <c r="T133" s="60"/>
    </row>
    <row r="134" spans="1:20" x14ac:dyDescent="0.25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72">
        <f>IF(AND(A134&lt;&gt;"",J134="Yes"),1+N(K134)+N(L134),0)</f>
      </c>
      <c r="N134" s="56"/>
      <c r="O134" s="56"/>
      <c r="P134" s="56"/>
      <c r="Q134" s="56"/>
      <c r="R134" s="56"/>
      <c r="S134" s="56"/>
      <c r="T134" s="56"/>
    </row>
    <row r="135" spans="1:20" x14ac:dyDescent="0.25">
      <c r="A135" s="60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73">
        <f>IF(AND(A135&lt;&gt;"",J135="Yes"),1+N(K135)+N(L135),0)</f>
      </c>
      <c r="N135" s="60"/>
      <c r="O135" s="60"/>
      <c r="P135" s="60"/>
      <c r="Q135" s="60"/>
      <c r="R135" s="60"/>
      <c r="S135" s="60"/>
      <c r="T135" s="60"/>
    </row>
    <row r="136" spans="1:20" x14ac:dyDescent="0.25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72">
        <f>IF(AND(A136&lt;&gt;"",J136="Yes"),1+N(K136)+N(L136),0)</f>
      </c>
      <c r="N136" s="56"/>
      <c r="O136" s="56"/>
      <c r="P136" s="56"/>
      <c r="Q136" s="56"/>
      <c r="R136" s="56"/>
      <c r="S136" s="56"/>
      <c r="T136" s="56"/>
    </row>
    <row r="137" spans="1:20" x14ac:dyDescent="0.25">
      <c r="A137" s="60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73">
        <f>IF(AND(A137&lt;&gt;"",J137="Yes"),1+N(K137)+N(L137),0)</f>
      </c>
      <c r="N137" s="60"/>
      <c r="O137" s="60"/>
      <c r="P137" s="60"/>
      <c r="Q137" s="60"/>
      <c r="R137" s="60"/>
      <c r="S137" s="60"/>
      <c r="T137" s="60"/>
    </row>
    <row r="138" spans="1:20" x14ac:dyDescent="0.25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72">
        <f>IF(AND(A138&lt;&gt;"",J138="Yes"),1+N(K138)+N(L138),0)</f>
      </c>
      <c r="N138" s="56"/>
      <c r="O138" s="56"/>
      <c r="P138" s="56"/>
      <c r="Q138" s="56"/>
      <c r="R138" s="56"/>
      <c r="S138" s="56"/>
      <c r="T138" s="56"/>
    </row>
    <row r="139" spans="1:20" x14ac:dyDescent="0.25">
      <c r="A139" s="60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73">
        <f>IF(AND(A139&lt;&gt;"",J139="Yes"),1+N(K139)+N(L139),0)</f>
      </c>
      <c r="N139" s="60"/>
      <c r="O139" s="60"/>
      <c r="P139" s="60"/>
      <c r="Q139" s="60"/>
      <c r="R139" s="60"/>
      <c r="S139" s="60"/>
      <c r="T139" s="60"/>
    </row>
    <row r="140" spans="1:20" x14ac:dyDescent="0.25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72">
        <f>IF(AND(A140&lt;&gt;"",J140="Yes"),1+N(K140)+N(L140),0)</f>
      </c>
      <c r="N140" s="56"/>
      <c r="O140" s="56"/>
      <c r="P140" s="56"/>
      <c r="Q140" s="56"/>
      <c r="R140" s="56"/>
      <c r="S140" s="56"/>
      <c r="T140" s="56"/>
    </row>
    <row r="141" spans="1:20" x14ac:dyDescent="0.25">
      <c r="A141" s="60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73">
        <f>IF(AND(A141&lt;&gt;"",J141="Yes"),1+N(K141)+N(L141),0)</f>
      </c>
      <c r="N141" s="60"/>
      <c r="O141" s="60"/>
      <c r="P141" s="60"/>
      <c r="Q141" s="60"/>
      <c r="R141" s="60"/>
      <c r="S141" s="60"/>
      <c r="T141" s="60"/>
    </row>
    <row r="142" spans="1:20" x14ac:dyDescent="0.25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72">
        <f>IF(AND(A142&lt;&gt;"",J142="Yes"),1+N(K142)+N(L142),0)</f>
      </c>
      <c r="N142" s="56"/>
      <c r="O142" s="56"/>
      <c r="P142" s="56"/>
      <c r="Q142" s="56"/>
      <c r="R142" s="56"/>
      <c r="S142" s="56"/>
      <c r="T142" s="56"/>
    </row>
    <row r="143" spans="1:20" x14ac:dyDescent="0.25">
      <c r="A143" s="60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73">
        <f>IF(AND(A143&lt;&gt;"",J143="Yes"),1+N(K143)+N(L143),0)</f>
      </c>
      <c r="N143" s="60"/>
      <c r="O143" s="60"/>
      <c r="P143" s="60"/>
      <c r="Q143" s="60"/>
      <c r="R143" s="60"/>
      <c r="S143" s="60"/>
      <c r="T143" s="60"/>
    </row>
    <row r="144" spans="1:20" x14ac:dyDescent="0.25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72">
        <f>IF(AND(A144&lt;&gt;"",J144="Yes"),1+N(K144)+N(L144),0)</f>
      </c>
      <c r="N144" s="56"/>
      <c r="O144" s="56"/>
      <c r="P144" s="56"/>
      <c r="Q144" s="56"/>
      <c r="R144" s="56"/>
      <c r="S144" s="56"/>
      <c r="T144" s="56"/>
    </row>
    <row r="145" spans="1:20" x14ac:dyDescent="0.25">
      <c r="A145" s="60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73">
        <f>IF(AND(A145&lt;&gt;"",J145="Yes"),1+N(K145)+N(L145),0)</f>
      </c>
      <c r="N145" s="60"/>
      <c r="O145" s="60"/>
      <c r="P145" s="60"/>
      <c r="Q145" s="60"/>
      <c r="R145" s="60"/>
      <c r="S145" s="60"/>
      <c r="T145" s="60"/>
    </row>
    <row r="146" spans="1:20" x14ac:dyDescent="0.25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72">
        <f>IF(AND(A146&lt;&gt;"",J146="Yes"),1+N(K146)+N(L146),0)</f>
      </c>
      <c r="N146" s="56"/>
      <c r="O146" s="56"/>
      <c r="P146" s="56"/>
      <c r="Q146" s="56"/>
      <c r="R146" s="56"/>
      <c r="S146" s="56"/>
      <c r="T146" s="56"/>
    </row>
    <row r="147" spans="1:20" x14ac:dyDescent="0.25">
      <c r="A147" s="60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73">
        <f>IF(AND(A147&lt;&gt;"",J147="Yes"),1+N(K147)+N(L147),0)</f>
      </c>
      <c r="N147" s="60"/>
      <c r="O147" s="60"/>
      <c r="P147" s="60"/>
      <c r="Q147" s="60"/>
      <c r="R147" s="60"/>
      <c r="S147" s="60"/>
      <c r="T147" s="60"/>
    </row>
    <row r="148" spans="1:20" x14ac:dyDescent="0.25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72">
        <f>IF(AND(A148&lt;&gt;"",J148="Yes"),1+N(K148)+N(L148),0)</f>
      </c>
      <c r="N148" s="56"/>
      <c r="O148" s="56"/>
      <c r="P148" s="56"/>
      <c r="Q148" s="56"/>
      <c r="R148" s="56"/>
      <c r="S148" s="56"/>
      <c r="T148" s="56"/>
    </row>
    <row r="149" spans="1:20" x14ac:dyDescent="0.25">
      <c r="A149" s="60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73">
        <f>IF(AND(A149&lt;&gt;"",J149="Yes"),1+N(K149)+N(L149),0)</f>
      </c>
      <c r="N149" s="60"/>
      <c r="O149" s="60"/>
      <c r="P149" s="60"/>
      <c r="Q149" s="60"/>
      <c r="R149" s="60"/>
      <c r="S149" s="60"/>
      <c r="T149" s="60"/>
    </row>
    <row r="150" spans="1:20" x14ac:dyDescent="0.25">
      <c r="A150" s="56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72">
        <f>IF(AND(A150&lt;&gt;"",J150="Yes"),1+N(K150)+N(L150),0)</f>
      </c>
      <c r="N150" s="56"/>
      <c r="O150" s="56"/>
      <c r="P150" s="56"/>
      <c r="Q150" s="56"/>
      <c r="R150" s="56"/>
      <c r="S150" s="56"/>
      <c r="T150" s="56"/>
    </row>
    <row r="151" spans="1:20" x14ac:dyDescent="0.25">
      <c r="A151" s="60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73">
        <f>IF(AND(A151&lt;&gt;"",J151="Yes"),1+N(K151)+N(L151),0)</f>
      </c>
      <c r="N151" s="60"/>
      <c r="O151" s="60"/>
      <c r="P151" s="60"/>
      <c r="Q151" s="60"/>
      <c r="R151" s="60"/>
      <c r="S151" s="60"/>
      <c r="T151" s="60"/>
    </row>
    <row r="152" spans="1:20" x14ac:dyDescent="0.25">
      <c r="A152" s="56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72">
        <f>IF(AND(A152&lt;&gt;"",J152="Yes"),1+N(K152)+N(L152),0)</f>
      </c>
      <c r="N152" s="56"/>
      <c r="O152" s="56"/>
      <c r="P152" s="56"/>
      <c r="Q152" s="56"/>
      <c r="R152" s="56"/>
      <c r="S152" s="56"/>
      <c r="T152" s="56"/>
    </row>
    <row r="153" spans="1:20" x14ac:dyDescent="0.25">
      <c r="A153" s="60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73">
        <f>IF(AND(A153&lt;&gt;"",J153="Yes"),1+N(K153)+N(L153),0)</f>
      </c>
      <c r="N153" s="60"/>
      <c r="O153" s="60"/>
      <c r="P153" s="60"/>
      <c r="Q153" s="60"/>
      <c r="R153" s="60"/>
      <c r="S153" s="60"/>
      <c r="T153" s="60"/>
    </row>
    <row r="154" spans="1:20" x14ac:dyDescent="0.25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72">
        <f>IF(AND(A154&lt;&gt;"",J154="Yes"),1+N(K154)+N(L154),0)</f>
      </c>
      <c r="N154" s="56"/>
      <c r="O154" s="56"/>
      <c r="P154" s="56"/>
      <c r="Q154" s="56"/>
      <c r="R154" s="56"/>
      <c r="S154" s="56"/>
      <c r="T154" s="56"/>
    </row>
    <row r="155" spans="1:20" x14ac:dyDescent="0.25">
      <c r="A155" s="60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73">
        <f>IF(AND(A155&lt;&gt;"",J155="Yes"),1+N(K155)+N(L155),0)</f>
      </c>
      <c r="N155" s="60"/>
      <c r="O155" s="60"/>
      <c r="P155" s="60"/>
      <c r="Q155" s="60"/>
      <c r="R155" s="60"/>
      <c r="S155" s="60"/>
      <c r="T155" s="60"/>
    </row>
    <row r="156" spans="1:20" x14ac:dyDescent="0.25">
      <c r="A156" s="56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72">
        <f>IF(AND(A156&lt;&gt;"",J156="Yes"),1+N(K156)+N(L156),0)</f>
      </c>
      <c r="N156" s="56"/>
      <c r="O156" s="56"/>
      <c r="P156" s="56"/>
      <c r="Q156" s="56"/>
      <c r="R156" s="56"/>
      <c r="S156" s="56"/>
      <c r="T156" s="56"/>
    </row>
    <row r="157" spans="1:20" x14ac:dyDescent="0.25">
      <c r="A157" s="60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73">
        <f>IF(AND(A157&lt;&gt;"",J157="Yes"),1+N(K157)+N(L157),0)</f>
      </c>
      <c r="N157" s="60"/>
      <c r="O157" s="60"/>
      <c r="P157" s="60"/>
      <c r="Q157" s="60"/>
      <c r="R157" s="60"/>
      <c r="S157" s="60"/>
      <c r="T157" s="60"/>
    </row>
    <row r="158" spans="1:20" x14ac:dyDescent="0.25">
      <c r="A158" s="56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72">
        <f>IF(AND(A158&lt;&gt;"",J158="Yes"),1+N(K158)+N(L158),0)</f>
      </c>
      <c r="N158" s="56"/>
      <c r="O158" s="56"/>
      <c r="P158" s="56"/>
      <c r="Q158" s="56"/>
      <c r="R158" s="56"/>
      <c r="S158" s="56"/>
      <c r="T158" s="56"/>
    </row>
    <row r="159" spans="1:20" x14ac:dyDescent="0.25">
      <c r="A159" s="60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73">
        <f>IF(AND(A159&lt;&gt;"",J159="Yes"),1+N(K159)+N(L159),0)</f>
      </c>
      <c r="N159" s="60"/>
      <c r="O159" s="60"/>
      <c r="P159" s="60"/>
      <c r="Q159" s="60"/>
      <c r="R159" s="60"/>
      <c r="S159" s="60"/>
      <c r="T159" s="60"/>
    </row>
    <row r="160" spans="1:20" x14ac:dyDescent="0.25">
      <c r="A160" s="56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72">
        <f>IF(AND(A160&lt;&gt;"",J160="Yes"),1+N(K160)+N(L160),0)</f>
      </c>
      <c r="N160" s="56"/>
      <c r="O160" s="56"/>
      <c r="P160" s="56"/>
      <c r="Q160" s="56"/>
      <c r="R160" s="56"/>
      <c r="S160" s="56"/>
      <c r="T160" s="56"/>
    </row>
    <row r="161" spans="1:20" x14ac:dyDescent="0.25">
      <c r="A161" s="60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73">
        <f>IF(AND(A161&lt;&gt;"",J161="Yes"),1+N(K161)+N(L161),0)</f>
      </c>
      <c r="N161" s="60"/>
      <c r="O161" s="60"/>
      <c r="P161" s="60"/>
      <c r="Q161" s="60"/>
      <c r="R161" s="60"/>
      <c r="S161" s="60"/>
      <c r="T161" s="60"/>
    </row>
    <row r="162" spans="1:20" x14ac:dyDescent="0.25">
      <c r="A162" s="56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72">
        <f>IF(AND(A162&lt;&gt;"",J162="Yes"),1+N(K162)+N(L162),0)</f>
      </c>
      <c r="N162" s="56"/>
      <c r="O162" s="56"/>
      <c r="P162" s="56"/>
      <c r="Q162" s="56"/>
      <c r="R162" s="56"/>
      <c r="S162" s="56"/>
      <c r="T162" s="56"/>
    </row>
    <row r="163" spans="1:20" x14ac:dyDescent="0.25">
      <c r="A163" s="60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73">
        <f>IF(AND(A163&lt;&gt;"",J163="Yes"),1+N(K163)+N(L163),0)</f>
      </c>
      <c r="N163" s="60"/>
      <c r="O163" s="60"/>
      <c r="P163" s="60"/>
      <c r="Q163" s="60"/>
      <c r="R163" s="60"/>
      <c r="S163" s="60"/>
      <c r="T163" s="60"/>
    </row>
    <row r="164" spans="1:20" x14ac:dyDescent="0.25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72">
        <f>IF(AND(A164&lt;&gt;"",J164="Yes"),1+N(K164)+N(L164),0)</f>
      </c>
      <c r="N164" s="56"/>
      <c r="O164" s="56"/>
      <c r="P164" s="56"/>
      <c r="Q164" s="56"/>
      <c r="R164" s="56"/>
      <c r="S164" s="56"/>
      <c r="T164" s="56"/>
    </row>
    <row r="165" spans="1:20" x14ac:dyDescent="0.25">
      <c r="A165" s="60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73">
        <f>IF(AND(A165&lt;&gt;"",J165="Yes"),1+N(K165)+N(L165),0)</f>
      </c>
      <c r="N165" s="60"/>
      <c r="O165" s="60"/>
      <c r="P165" s="60"/>
      <c r="Q165" s="60"/>
      <c r="R165" s="60"/>
      <c r="S165" s="60"/>
      <c r="T165" s="60"/>
    </row>
    <row r="166" spans="1:20" x14ac:dyDescent="0.25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72">
        <f>IF(AND(A166&lt;&gt;"",J166="Yes"),1+N(K166)+N(L166),0)</f>
      </c>
      <c r="N166" s="56"/>
      <c r="O166" s="56"/>
      <c r="P166" s="56"/>
      <c r="Q166" s="56"/>
      <c r="R166" s="56"/>
      <c r="S166" s="56"/>
      <c r="T166" s="56"/>
    </row>
    <row r="167" spans="1:20" x14ac:dyDescent="0.25">
      <c r="A167" s="60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73">
        <f>IF(AND(A167&lt;&gt;"",J167="Yes"),1+N(K167)+N(L167),0)</f>
      </c>
      <c r="N167" s="60"/>
      <c r="O167" s="60"/>
      <c r="P167" s="60"/>
      <c r="Q167" s="60"/>
      <c r="R167" s="60"/>
      <c r="S167" s="60"/>
      <c r="T167" s="60"/>
    </row>
    <row r="168" spans="1:20" x14ac:dyDescent="0.25">
      <c r="A168" s="56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72">
        <f>IF(AND(A168&lt;&gt;"",J168="Yes"),1+N(K168)+N(L168),0)</f>
      </c>
      <c r="N168" s="56"/>
      <c r="O168" s="56"/>
      <c r="P168" s="56"/>
      <c r="Q168" s="56"/>
      <c r="R168" s="56"/>
      <c r="S168" s="56"/>
      <c r="T168" s="56"/>
    </row>
    <row r="169" spans="1:20" x14ac:dyDescent="0.25">
      <c r="A169" s="60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73">
        <f>IF(AND(A169&lt;&gt;"",J169="Yes"),1+N(K169)+N(L169),0)</f>
      </c>
      <c r="N169" s="60"/>
      <c r="O169" s="60"/>
      <c r="P169" s="60"/>
      <c r="Q169" s="60"/>
      <c r="R169" s="60"/>
      <c r="S169" s="60"/>
      <c r="T169" s="60"/>
    </row>
    <row r="170" spans="1:20" x14ac:dyDescent="0.25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72">
        <f>IF(AND(A170&lt;&gt;"",J170="Yes"),1+N(K170)+N(L170),0)</f>
      </c>
      <c r="N170" s="56"/>
      <c r="O170" s="56"/>
      <c r="P170" s="56"/>
      <c r="Q170" s="56"/>
      <c r="R170" s="56"/>
      <c r="S170" s="56"/>
      <c r="T170" s="56"/>
    </row>
    <row r="171" spans="1:20" x14ac:dyDescent="0.25">
      <c r="A171" s="60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73">
        <f>IF(AND(A171&lt;&gt;"",J171="Yes"),1+N(K171)+N(L171),0)</f>
      </c>
      <c r="N171" s="60"/>
      <c r="O171" s="60"/>
      <c r="P171" s="60"/>
      <c r="Q171" s="60"/>
      <c r="R171" s="60"/>
      <c r="S171" s="60"/>
      <c r="T171" s="60"/>
    </row>
    <row r="172" spans="1:20" x14ac:dyDescent="0.25">
      <c r="A172" s="56"/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72">
        <f>IF(AND(A172&lt;&gt;"",J172="Yes"),1+N(K172)+N(L172),0)</f>
      </c>
      <c r="N172" s="56"/>
      <c r="O172" s="56"/>
      <c r="P172" s="56"/>
      <c r="Q172" s="56"/>
      <c r="R172" s="56"/>
      <c r="S172" s="56"/>
      <c r="T172" s="56"/>
    </row>
    <row r="173" spans="1:20" x14ac:dyDescent="0.25">
      <c r="A173" s="60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73">
        <f>IF(AND(A173&lt;&gt;"",J173="Yes"),1+N(K173)+N(L173),0)</f>
      </c>
      <c r="N173" s="60"/>
      <c r="O173" s="60"/>
      <c r="P173" s="60"/>
      <c r="Q173" s="60"/>
      <c r="R173" s="60"/>
      <c r="S173" s="60"/>
      <c r="T173" s="60"/>
    </row>
    <row r="174" spans="1:20" x14ac:dyDescent="0.25">
      <c r="A174" s="56"/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72">
        <f>IF(AND(A174&lt;&gt;"",J174="Yes"),1+N(K174)+N(L174),0)</f>
      </c>
      <c r="N174" s="56"/>
      <c r="O174" s="56"/>
      <c r="P174" s="56"/>
      <c r="Q174" s="56"/>
      <c r="R174" s="56"/>
      <c r="S174" s="56"/>
      <c r="T174" s="56"/>
    </row>
    <row r="175" spans="1:20" x14ac:dyDescent="0.25">
      <c r="A175" s="60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73">
        <f>IF(AND(A175&lt;&gt;"",J175="Yes"),1+N(K175)+N(L175),0)</f>
      </c>
      <c r="N175" s="60"/>
      <c r="O175" s="60"/>
      <c r="P175" s="60"/>
      <c r="Q175" s="60"/>
      <c r="R175" s="60"/>
      <c r="S175" s="60"/>
      <c r="T175" s="60"/>
    </row>
    <row r="176" spans="1:20" x14ac:dyDescent="0.25">
      <c r="A176" s="56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72">
        <f>IF(AND(A176&lt;&gt;"",J176="Yes"),1+N(K176)+N(L176),0)</f>
      </c>
      <c r="N176" s="56"/>
      <c r="O176" s="56"/>
      <c r="P176" s="56"/>
      <c r="Q176" s="56"/>
      <c r="R176" s="56"/>
      <c r="S176" s="56"/>
      <c r="T176" s="56"/>
    </row>
    <row r="177" spans="1:20" x14ac:dyDescent="0.25">
      <c r="A177" s="60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73">
        <f>IF(AND(A177&lt;&gt;"",J177="Yes"),1+N(K177)+N(L177),0)</f>
      </c>
      <c r="N177" s="60"/>
      <c r="O177" s="60"/>
      <c r="P177" s="60"/>
      <c r="Q177" s="60"/>
      <c r="R177" s="60"/>
      <c r="S177" s="60"/>
      <c r="T177" s="60"/>
    </row>
    <row r="178" spans="1:20" x14ac:dyDescent="0.25">
      <c r="A178" s="56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72">
        <f>IF(AND(A178&lt;&gt;"",J178="Yes"),1+N(K178)+N(L178),0)</f>
      </c>
      <c r="N178" s="56"/>
      <c r="O178" s="56"/>
      <c r="P178" s="56"/>
      <c r="Q178" s="56"/>
      <c r="R178" s="56"/>
      <c r="S178" s="56"/>
      <c r="T178" s="56"/>
    </row>
    <row r="179" spans="1:20" x14ac:dyDescent="0.25">
      <c r="A179" s="60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73">
        <f>IF(AND(A179&lt;&gt;"",J179="Yes"),1+N(K179)+N(L179),0)</f>
      </c>
      <c r="N179" s="60"/>
      <c r="O179" s="60"/>
      <c r="P179" s="60"/>
      <c r="Q179" s="60"/>
      <c r="R179" s="60"/>
      <c r="S179" s="60"/>
      <c r="T179" s="60"/>
    </row>
    <row r="180" spans="1:20" x14ac:dyDescent="0.25">
      <c r="A180" s="56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72">
        <f>IF(AND(A180&lt;&gt;"",J180="Yes"),1+N(K180)+N(L180),0)</f>
      </c>
      <c r="N180" s="56"/>
      <c r="O180" s="56"/>
      <c r="P180" s="56"/>
      <c r="Q180" s="56"/>
      <c r="R180" s="56"/>
      <c r="S180" s="56"/>
      <c r="T180" s="56"/>
    </row>
    <row r="181" spans="1:20" x14ac:dyDescent="0.25">
      <c r="A181" s="60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73">
        <f>IF(AND(A181&lt;&gt;"",J181="Yes"),1+N(K181)+N(L181),0)</f>
      </c>
      <c r="N181" s="60"/>
      <c r="O181" s="60"/>
      <c r="P181" s="60"/>
      <c r="Q181" s="60"/>
      <c r="R181" s="60"/>
      <c r="S181" s="60"/>
      <c r="T181" s="60"/>
    </row>
    <row r="182" spans="1:20" x14ac:dyDescent="0.25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72">
        <f>IF(AND(A182&lt;&gt;"",J182="Yes"),1+N(K182)+N(L182),0)</f>
      </c>
      <c r="N182" s="56"/>
      <c r="O182" s="56"/>
      <c r="P182" s="56"/>
      <c r="Q182" s="56"/>
      <c r="R182" s="56"/>
      <c r="S182" s="56"/>
      <c r="T182" s="56"/>
    </row>
    <row r="183" spans="1:20" x14ac:dyDescent="0.25">
      <c r="A183" s="60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73">
        <f>IF(AND(A183&lt;&gt;"",J183="Yes"),1+N(K183)+N(L183),0)</f>
      </c>
      <c r="N183" s="60"/>
      <c r="O183" s="60"/>
      <c r="P183" s="60"/>
      <c r="Q183" s="60"/>
      <c r="R183" s="60"/>
      <c r="S183" s="60"/>
      <c r="T183" s="60"/>
    </row>
    <row r="184" spans="1:20" x14ac:dyDescent="0.25">
      <c r="A184" s="56"/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72">
        <f>IF(AND(A184&lt;&gt;"",J184="Yes"),1+N(K184)+N(L184),0)</f>
      </c>
      <c r="N184" s="56"/>
      <c r="O184" s="56"/>
      <c r="P184" s="56"/>
      <c r="Q184" s="56"/>
      <c r="R184" s="56"/>
      <c r="S184" s="56"/>
      <c r="T184" s="56"/>
    </row>
    <row r="185" spans="1:20" x14ac:dyDescent="0.25">
      <c r="A185" s="60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73">
        <f>IF(AND(A185&lt;&gt;"",J185="Yes"),1+N(K185)+N(L185),0)</f>
      </c>
      <c r="N185" s="60"/>
      <c r="O185" s="60"/>
      <c r="P185" s="60"/>
      <c r="Q185" s="60"/>
      <c r="R185" s="60"/>
      <c r="S185" s="60"/>
      <c r="T185" s="60"/>
    </row>
    <row r="186" spans="1:20" x14ac:dyDescent="0.25">
      <c r="A186" s="56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72">
        <f>IF(AND(A186&lt;&gt;"",J186="Yes"),1+N(K186)+N(L186),0)</f>
      </c>
      <c r="N186" s="56"/>
      <c r="O186" s="56"/>
      <c r="P186" s="56"/>
      <c r="Q186" s="56"/>
      <c r="R186" s="56"/>
      <c r="S186" s="56"/>
      <c r="T186" s="56"/>
    </row>
    <row r="187" spans="1:20" x14ac:dyDescent="0.25">
      <c r="A187" s="60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73">
        <f>IF(AND(A187&lt;&gt;"",J187="Yes"),1+N(K187)+N(L187),0)</f>
      </c>
      <c r="N187" s="60"/>
      <c r="O187" s="60"/>
      <c r="P187" s="60"/>
      <c r="Q187" s="60"/>
      <c r="R187" s="60"/>
      <c r="S187" s="60"/>
      <c r="T187" s="60"/>
    </row>
    <row r="188" spans="1:20" x14ac:dyDescent="0.25">
      <c r="A188" s="56"/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72">
        <f>IF(AND(A188&lt;&gt;"",J188="Yes"),1+N(K188)+N(L188),0)</f>
      </c>
      <c r="N188" s="56"/>
      <c r="O188" s="56"/>
      <c r="P188" s="56"/>
      <c r="Q188" s="56"/>
      <c r="R188" s="56"/>
      <c r="S188" s="56"/>
      <c r="T188" s="56"/>
    </row>
    <row r="189" spans="1:20" x14ac:dyDescent="0.25">
      <c r="A189" s="60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73">
        <f>IF(AND(A189&lt;&gt;"",J189="Yes"),1+N(K189)+N(L189),0)</f>
      </c>
      <c r="N189" s="60"/>
      <c r="O189" s="60"/>
      <c r="P189" s="60"/>
      <c r="Q189" s="60"/>
      <c r="R189" s="60"/>
      <c r="S189" s="60"/>
      <c r="T189" s="60"/>
    </row>
    <row r="190" spans="1:20" x14ac:dyDescent="0.25">
      <c r="A190" s="56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72">
        <f>IF(AND(A190&lt;&gt;"",J190="Yes"),1+N(K190)+N(L190),0)</f>
      </c>
      <c r="N190" s="56"/>
      <c r="O190" s="56"/>
      <c r="P190" s="56"/>
      <c r="Q190" s="56"/>
      <c r="R190" s="56"/>
      <c r="S190" s="56"/>
      <c r="T190" s="56"/>
    </row>
    <row r="191" spans="1:20" x14ac:dyDescent="0.25">
      <c r="A191" s="60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73">
        <f>IF(AND(A191&lt;&gt;"",J191="Yes"),1+N(K191)+N(L191),0)</f>
      </c>
      <c r="N191" s="60"/>
      <c r="O191" s="60"/>
      <c r="P191" s="60"/>
      <c r="Q191" s="60"/>
      <c r="R191" s="60"/>
      <c r="S191" s="60"/>
      <c r="T191" s="60"/>
    </row>
    <row r="192" spans="1:20" x14ac:dyDescent="0.25">
      <c r="A192" s="56"/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72">
        <f>IF(AND(A192&lt;&gt;"",J192="Yes"),1+N(K192)+N(L192),0)</f>
      </c>
      <c r="N192" s="56"/>
      <c r="O192" s="56"/>
      <c r="P192" s="56"/>
      <c r="Q192" s="56"/>
      <c r="R192" s="56"/>
      <c r="S192" s="56"/>
      <c r="T192" s="56"/>
    </row>
    <row r="193" spans="1:20" x14ac:dyDescent="0.25">
      <c r="A193" s="60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73">
        <f>IF(AND(A193&lt;&gt;"",J193="Yes"),1+N(K193)+N(L193),0)</f>
      </c>
      <c r="N193" s="60"/>
      <c r="O193" s="60"/>
      <c r="P193" s="60"/>
      <c r="Q193" s="60"/>
      <c r="R193" s="60"/>
      <c r="S193" s="60"/>
      <c r="T193" s="60"/>
    </row>
    <row r="194" spans="1:20" x14ac:dyDescent="0.25">
      <c r="A194" s="56"/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72">
        <f>IF(AND(A194&lt;&gt;"",J194="Yes"),1+N(K194)+N(L194),0)</f>
      </c>
      <c r="N194" s="56"/>
      <c r="O194" s="56"/>
      <c r="P194" s="56"/>
      <c r="Q194" s="56"/>
      <c r="R194" s="56"/>
      <c r="S194" s="56"/>
      <c r="T194" s="56"/>
    </row>
    <row r="195" spans="1:20" x14ac:dyDescent="0.25">
      <c r="A195" s="60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73">
        <f>IF(AND(A195&lt;&gt;"",J195="Yes"),1+N(K195)+N(L195),0)</f>
      </c>
      <c r="N195" s="60"/>
      <c r="O195" s="60"/>
      <c r="P195" s="60"/>
      <c r="Q195" s="60"/>
      <c r="R195" s="60"/>
      <c r="S195" s="60"/>
      <c r="T195" s="60"/>
    </row>
    <row r="196" spans="1:20" x14ac:dyDescent="0.25">
      <c r="A196" s="56"/>
      <c r="B196" s="56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72">
        <f>IF(AND(A196&lt;&gt;"",J196="Yes"),1+N(K196)+N(L196),0)</f>
      </c>
      <c r="N196" s="56"/>
      <c r="O196" s="56"/>
      <c r="P196" s="56"/>
      <c r="Q196" s="56"/>
      <c r="R196" s="56"/>
      <c r="S196" s="56"/>
      <c r="T196" s="56"/>
    </row>
    <row r="197" spans="1:20" x14ac:dyDescent="0.25">
      <c r="A197" s="60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73">
        <f>IF(AND(A197&lt;&gt;"",J197="Yes"),1+N(K197)+N(L197),0)</f>
      </c>
      <c r="N197" s="60"/>
      <c r="O197" s="60"/>
      <c r="P197" s="60"/>
      <c r="Q197" s="60"/>
      <c r="R197" s="60"/>
      <c r="S197" s="60"/>
      <c r="T197" s="60"/>
    </row>
    <row r="198" spans="1:20" x14ac:dyDescent="0.25">
      <c r="A198" s="56"/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72">
        <f>IF(AND(A198&lt;&gt;"",J198="Yes"),1+N(K198)+N(L198),0)</f>
      </c>
      <c r="N198" s="56"/>
      <c r="O198" s="56"/>
      <c r="P198" s="56"/>
      <c r="Q198" s="56"/>
      <c r="R198" s="56"/>
      <c r="S198" s="56"/>
      <c r="T198" s="56"/>
    </row>
    <row r="199" spans="1:20" x14ac:dyDescent="0.25">
      <c r="A199" s="60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73">
        <f>IF(AND(A199&lt;&gt;"",J199="Yes"),1+N(K199)+N(L199),0)</f>
      </c>
      <c r="N199" s="60"/>
      <c r="O199" s="60"/>
      <c r="P199" s="60"/>
      <c r="Q199" s="60"/>
      <c r="R199" s="60"/>
      <c r="S199" s="60"/>
      <c r="T199" s="60"/>
    </row>
    <row r="200" spans="1:20" x14ac:dyDescent="0.25">
      <c r="A200" s="56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72">
        <f>IF(AND(A200&lt;&gt;"",J200="Yes"),1+N(K200)+N(L200),0)</f>
      </c>
      <c r="N200" s="56"/>
      <c r="O200" s="56"/>
      <c r="P200" s="56"/>
      <c r="Q200" s="56"/>
      <c r="R200" s="56"/>
      <c r="S200" s="56"/>
      <c r="T200" s="56"/>
    </row>
    <row r="201" spans="1:20" x14ac:dyDescent="0.25">
      <c r="A201" s="60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73">
        <f>IF(AND(A201&lt;&gt;"",J201="Yes"),1+N(K201)+N(L201),0)</f>
      </c>
      <c r="N201" s="60"/>
      <c r="O201" s="60"/>
      <c r="P201" s="60"/>
      <c r="Q201" s="60"/>
      <c r="R201" s="60"/>
      <c r="S201" s="60"/>
      <c r="T201" s="60"/>
    </row>
    <row r="202" spans="1:20" x14ac:dyDescent="0.25">
      <c r="A202" s="56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72">
        <f>IF(AND(A202&lt;&gt;"",J202="Yes"),1+N(K202)+N(L202),0)</f>
      </c>
      <c r="N202" s="56"/>
      <c r="O202" s="56"/>
      <c r="P202" s="56"/>
      <c r="Q202" s="56"/>
      <c r="R202" s="56"/>
      <c r="S202" s="56"/>
      <c r="T202" s="56"/>
    </row>
    <row r="203" spans="1:20" x14ac:dyDescent="0.25">
      <c r="A203" s="60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73">
        <f>IF(AND(A203&lt;&gt;"",J203="Yes"),1+N(K203)+N(L203),0)</f>
      </c>
      <c r="N203" s="60"/>
      <c r="O203" s="60"/>
      <c r="P203" s="60"/>
      <c r="Q203" s="60"/>
      <c r="R203" s="60"/>
      <c r="S203" s="60"/>
      <c r="T203" s="60"/>
    </row>
    <row r="204" spans="1:20" x14ac:dyDescent="0.25">
      <c r="A204" s="56"/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72">
        <f>IF(AND(A204&lt;&gt;"",J204="Yes"),1+N(K204)+N(L204),0)</f>
      </c>
      <c r="N204" s="56"/>
      <c r="O204" s="56"/>
      <c r="P204" s="56"/>
      <c r="Q204" s="56"/>
      <c r="R204" s="56"/>
      <c r="S204" s="56"/>
      <c r="T204" s="56"/>
    </row>
    <row r="205" spans="1:20" x14ac:dyDescent="0.25">
      <c r="A205" s="60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73">
        <f>IF(AND(A205&lt;&gt;"",J205="Yes"),1+N(K205)+N(L205),0)</f>
      </c>
      <c r="N205" s="60"/>
      <c r="O205" s="60"/>
      <c r="P205" s="60"/>
      <c r="Q205" s="60"/>
      <c r="R205" s="60"/>
      <c r="S205" s="60"/>
      <c r="T205" s="60"/>
    </row>
    <row r="206" spans="1:20" x14ac:dyDescent="0.25">
      <c r="A206" s="56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72">
        <f>IF(AND(A206&lt;&gt;"",J206="Yes"),1+N(K206)+N(L206),0)</f>
      </c>
      <c r="N206" s="56"/>
      <c r="O206" s="56"/>
      <c r="P206" s="56"/>
      <c r="Q206" s="56"/>
      <c r="R206" s="56"/>
      <c r="S206" s="56"/>
      <c r="T206" s="56"/>
    </row>
    <row r="207" spans="1:20" x14ac:dyDescent="0.25">
      <c r="A207" s="60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73">
        <f>IF(AND(A207&lt;&gt;"",J207="Yes"),1+N(K207)+N(L207),0)</f>
      </c>
      <c r="N207" s="60"/>
      <c r="O207" s="60"/>
      <c r="P207" s="60"/>
      <c r="Q207" s="60"/>
      <c r="R207" s="60"/>
      <c r="S207" s="60"/>
      <c r="T207" s="60"/>
    </row>
    <row r="208" spans="1:20" x14ac:dyDescent="0.25">
      <c r="A208" s="56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72">
        <f>IF(AND(A208&lt;&gt;"",J208="Yes"),1+N(K208)+N(L208),0)</f>
      </c>
      <c r="N208" s="56"/>
      <c r="O208" s="56"/>
      <c r="P208" s="56"/>
      <c r="Q208" s="56"/>
      <c r="R208" s="56"/>
      <c r="S208" s="56"/>
      <c r="T208" s="56"/>
    </row>
    <row r="209" spans="1:20" x14ac:dyDescent="0.25">
      <c r="A209" s="60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73">
        <f>IF(AND(A209&lt;&gt;"",J209="Yes"),1+N(K209)+N(L209),0)</f>
      </c>
      <c r="N209" s="60"/>
      <c r="O209" s="60"/>
      <c r="P209" s="60"/>
      <c r="Q209" s="60"/>
      <c r="R209" s="60"/>
      <c r="S209" s="60"/>
      <c r="T209" s="60"/>
    </row>
    <row r="210" spans="1:20" x14ac:dyDescent="0.25">
      <c r="A210" s="56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72">
        <f>IF(AND(A210&lt;&gt;"",J210="Yes"),1+N(K210)+N(L210),0)</f>
      </c>
      <c r="N210" s="56"/>
      <c r="O210" s="56"/>
      <c r="P210" s="56"/>
      <c r="Q210" s="56"/>
      <c r="R210" s="56"/>
      <c r="S210" s="56"/>
      <c r="T210" s="56"/>
    </row>
    <row r="211" spans="1:20" x14ac:dyDescent="0.25">
      <c r="A211" s="60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73">
        <f>IF(AND(A211&lt;&gt;"",J211="Yes"),1+N(K211)+N(L211),0)</f>
      </c>
      <c r="N211" s="60"/>
      <c r="O211" s="60"/>
      <c r="P211" s="60"/>
      <c r="Q211" s="60"/>
      <c r="R211" s="60"/>
      <c r="S211" s="60"/>
      <c r="T211" s="60"/>
    </row>
    <row r="212" spans="1:20" x14ac:dyDescent="0.25">
      <c r="A212" s="56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72">
        <f>IF(AND(A212&lt;&gt;"",J212="Yes"),1+N(K212)+N(L212),0)</f>
      </c>
      <c r="N212" s="56"/>
      <c r="O212" s="56"/>
      <c r="P212" s="56"/>
      <c r="Q212" s="56"/>
      <c r="R212" s="56"/>
      <c r="S212" s="56"/>
      <c r="T212" s="56"/>
    </row>
    <row r="213" spans="1:20" x14ac:dyDescent="0.25">
      <c r="A213" s="60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73">
        <f>IF(AND(A213&lt;&gt;"",J213="Yes"),1+N(K213)+N(L213),0)</f>
      </c>
      <c r="N213" s="60"/>
      <c r="O213" s="60"/>
      <c r="P213" s="60"/>
      <c r="Q213" s="60"/>
      <c r="R213" s="60"/>
      <c r="S213" s="60"/>
      <c r="T213" s="60"/>
    </row>
    <row r="214" spans="1:20" x14ac:dyDescent="0.25">
      <c r="A214" s="56"/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72">
        <f>IF(AND(A214&lt;&gt;"",J214="Yes"),1+N(K214)+N(L214),0)</f>
      </c>
      <c r="N214" s="56"/>
      <c r="O214" s="56"/>
      <c r="P214" s="56"/>
      <c r="Q214" s="56"/>
      <c r="R214" s="56"/>
      <c r="S214" s="56"/>
      <c r="T214" s="56"/>
    </row>
    <row r="215" spans="1:20" x14ac:dyDescent="0.25">
      <c r="A215" s="60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73">
        <f>IF(AND(A215&lt;&gt;"",J215="Yes"),1+N(K215)+N(L215),0)</f>
      </c>
      <c r="N215" s="60"/>
      <c r="O215" s="60"/>
      <c r="P215" s="60"/>
      <c r="Q215" s="60"/>
      <c r="R215" s="60"/>
      <c r="S215" s="60"/>
      <c r="T215" s="60"/>
    </row>
    <row r="216" spans="1:20" x14ac:dyDescent="0.25">
      <c r="A216" s="56"/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72">
        <f>IF(AND(A216&lt;&gt;"",J216="Yes"),1+N(K216)+N(L216),0)</f>
      </c>
      <c r="N216" s="56"/>
      <c r="O216" s="56"/>
      <c r="P216" s="56"/>
      <c r="Q216" s="56"/>
      <c r="R216" s="56"/>
      <c r="S216" s="56"/>
      <c r="T216" s="56"/>
    </row>
    <row r="217" spans="1:20" x14ac:dyDescent="0.25">
      <c r="A217" s="60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73">
        <f>IF(AND(A217&lt;&gt;"",J217="Yes"),1+N(K217)+N(L217),0)</f>
      </c>
      <c r="N217" s="60"/>
      <c r="O217" s="60"/>
      <c r="P217" s="60"/>
      <c r="Q217" s="60"/>
      <c r="R217" s="60"/>
      <c r="S217" s="60"/>
      <c r="T217" s="60"/>
    </row>
    <row r="218" spans="1:20" x14ac:dyDescent="0.25">
      <c r="A218" s="56"/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72">
        <f>IF(AND(A218&lt;&gt;"",J218="Yes"),1+N(K218)+N(L218),0)</f>
      </c>
      <c r="N218" s="56"/>
      <c r="O218" s="56"/>
      <c r="P218" s="56"/>
      <c r="Q218" s="56"/>
      <c r="R218" s="56"/>
      <c r="S218" s="56"/>
      <c r="T218" s="56"/>
    </row>
    <row r="219" spans="1:20" x14ac:dyDescent="0.25">
      <c r="A219" s="60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73">
        <f>IF(AND(A219&lt;&gt;"",J219="Yes"),1+N(K219)+N(L219),0)</f>
      </c>
      <c r="N219" s="60"/>
      <c r="O219" s="60"/>
      <c r="P219" s="60"/>
      <c r="Q219" s="60"/>
      <c r="R219" s="60"/>
      <c r="S219" s="60"/>
      <c r="T219" s="60"/>
    </row>
    <row r="220" spans="1:20" x14ac:dyDescent="0.25">
      <c r="A220" s="56"/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72">
        <f>IF(AND(A220&lt;&gt;"",J220="Yes"),1+N(K220)+N(L220),0)</f>
      </c>
      <c r="N220" s="56"/>
      <c r="O220" s="56"/>
      <c r="P220" s="56"/>
      <c r="Q220" s="56"/>
      <c r="R220" s="56"/>
      <c r="S220" s="56"/>
      <c r="T220" s="56"/>
    </row>
    <row r="221" spans="1:20" x14ac:dyDescent="0.25">
      <c r="A221" s="60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73">
        <f>IF(AND(A221&lt;&gt;"",J221="Yes"),1+N(K221)+N(L221),0)</f>
      </c>
      <c r="N221" s="60"/>
      <c r="O221" s="60"/>
      <c r="P221" s="60"/>
      <c r="Q221" s="60"/>
      <c r="R221" s="60"/>
      <c r="S221" s="60"/>
      <c r="T221" s="60"/>
    </row>
    <row r="222" spans="1:20" x14ac:dyDescent="0.25">
      <c r="A222" s="56"/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72">
        <f>IF(AND(A222&lt;&gt;"",J222="Yes"),1+N(K222)+N(L222),0)</f>
      </c>
      <c r="N222" s="56"/>
      <c r="O222" s="56"/>
      <c r="P222" s="56"/>
      <c r="Q222" s="56"/>
      <c r="R222" s="56"/>
      <c r="S222" s="56"/>
      <c r="T222" s="56"/>
    </row>
    <row r="223" spans="1:20" x14ac:dyDescent="0.25">
      <c r="A223" s="60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73">
        <f>IF(AND(A223&lt;&gt;"",J223="Yes"),1+N(K223)+N(L223),0)</f>
      </c>
      <c r="N223" s="60"/>
      <c r="O223" s="60"/>
      <c r="P223" s="60"/>
      <c r="Q223" s="60"/>
      <c r="R223" s="60"/>
      <c r="S223" s="60"/>
      <c r="T223" s="60"/>
    </row>
    <row r="224" spans="1:20" x14ac:dyDescent="0.25">
      <c r="A224" s="56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72">
        <f>IF(AND(A224&lt;&gt;"",J224="Yes"),1+N(K224)+N(L224),0)</f>
      </c>
      <c r="N224" s="56"/>
      <c r="O224" s="56"/>
      <c r="P224" s="56"/>
      <c r="Q224" s="56"/>
      <c r="R224" s="56"/>
      <c r="S224" s="56"/>
      <c r="T224" s="56"/>
    </row>
    <row r="225" spans="1:20" x14ac:dyDescent="0.25">
      <c r="A225" s="60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73">
        <f>IF(AND(A225&lt;&gt;"",J225="Yes"),1+N(K225)+N(L225),0)</f>
      </c>
      <c r="N225" s="60"/>
      <c r="O225" s="60"/>
      <c r="P225" s="60"/>
      <c r="Q225" s="60"/>
      <c r="R225" s="60"/>
      <c r="S225" s="60"/>
      <c r="T225" s="60"/>
    </row>
    <row r="226" spans="1:20" x14ac:dyDescent="0.25">
      <c r="A226" s="56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72">
        <f>IF(AND(A226&lt;&gt;"",J226="Yes"),1+N(K226)+N(L226),0)</f>
      </c>
      <c r="N226" s="56"/>
      <c r="O226" s="56"/>
      <c r="P226" s="56"/>
      <c r="Q226" s="56"/>
      <c r="R226" s="56"/>
      <c r="S226" s="56"/>
      <c r="T226" s="56"/>
    </row>
    <row r="227" spans="1:20" x14ac:dyDescent="0.25">
      <c r="A227" s="60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73">
        <f>IF(AND(A227&lt;&gt;"",J227="Yes"),1+N(K227)+N(L227),0)</f>
      </c>
      <c r="N227" s="60"/>
      <c r="O227" s="60"/>
      <c r="P227" s="60"/>
      <c r="Q227" s="60"/>
      <c r="R227" s="60"/>
      <c r="S227" s="60"/>
      <c r="T227" s="60"/>
    </row>
    <row r="228" spans="1:20" x14ac:dyDescent="0.25">
      <c r="A228" s="56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72">
        <f>IF(AND(A228&lt;&gt;"",J228="Yes"),1+N(K228)+N(L228),0)</f>
      </c>
      <c r="N228" s="56"/>
      <c r="O228" s="56"/>
      <c r="P228" s="56"/>
      <c r="Q228" s="56"/>
      <c r="R228" s="56"/>
      <c r="S228" s="56"/>
      <c r="T228" s="56"/>
    </row>
    <row r="229" spans="1:20" x14ac:dyDescent="0.25">
      <c r="A229" s="60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73">
        <f>IF(AND(A229&lt;&gt;"",J229="Yes"),1+N(K229)+N(L229),0)</f>
      </c>
      <c r="N229" s="60"/>
      <c r="O229" s="60"/>
      <c r="P229" s="60"/>
      <c r="Q229" s="60"/>
      <c r="R229" s="60"/>
      <c r="S229" s="60"/>
      <c r="T229" s="60"/>
    </row>
    <row r="230" spans="1:20" x14ac:dyDescent="0.25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72">
        <f>IF(AND(A230&lt;&gt;"",J230="Yes"),1+N(K230)+N(L230),0)</f>
      </c>
      <c r="N230" s="56"/>
      <c r="O230" s="56"/>
      <c r="P230" s="56"/>
      <c r="Q230" s="56"/>
      <c r="R230" s="56"/>
      <c r="S230" s="56"/>
      <c r="T230" s="56"/>
    </row>
    <row r="231" spans="1:20" x14ac:dyDescent="0.25">
      <c r="A231" s="60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73">
        <f>IF(AND(A231&lt;&gt;"",J231="Yes"),1+N(K231)+N(L231),0)</f>
      </c>
      <c r="N231" s="60"/>
      <c r="O231" s="60"/>
      <c r="P231" s="60"/>
      <c r="Q231" s="60"/>
      <c r="R231" s="60"/>
      <c r="S231" s="60"/>
      <c r="T231" s="60"/>
    </row>
    <row r="232" spans="1:20" x14ac:dyDescent="0.25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72">
        <f>IF(AND(A232&lt;&gt;"",J232="Yes"),1+N(K232)+N(L232),0)</f>
      </c>
      <c r="N232" s="56"/>
      <c r="O232" s="56"/>
      <c r="P232" s="56"/>
      <c r="Q232" s="56"/>
      <c r="R232" s="56"/>
      <c r="S232" s="56"/>
      <c r="T232" s="56"/>
    </row>
    <row r="233" spans="1:20" x14ac:dyDescent="0.25">
      <c r="A233" s="60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73">
        <f>IF(AND(A233&lt;&gt;"",J233="Yes"),1+N(K233)+N(L233),0)</f>
      </c>
      <c r="N233" s="60"/>
      <c r="O233" s="60"/>
      <c r="P233" s="60"/>
      <c r="Q233" s="60"/>
      <c r="R233" s="60"/>
      <c r="S233" s="60"/>
      <c r="T233" s="60"/>
    </row>
    <row r="234" spans="1:20" x14ac:dyDescent="0.25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72">
        <f>IF(AND(A234&lt;&gt;"",J234="Yes"),1+N(K234)+N(L234),0)</f>
      </c>
      <c r="N234" s="56"/>
      <c r="O234" s="56"/>
      <c r="P234" s="56"/>
      <c r="Q234" s="56"/>
      <c r="R234" s="56"/>
      <c r="S234" s="56"/>
      <c r="T234" s="56"/>
    </row>
    <row r="235" spans="1:20" x14ac:dyDescent="0.25">
      <c r="A235" s="60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73">
        <f>IF(AND(A235&lt;&gt;"",J235="Yes"),1+N(K235)+N(L235),0)</f>
      </c>
      <c r="N235" s="60"/>
      <c r="O235" s="60"/>
      <c r="P235" s="60"/>
      <c r="Q235" s="60"/>
      <c r="R235" s="60"/>
      <c r="S235" s="60"/>
      <c r="T235" s="60"/>
    </row>
    <row r="236" spans="1:20" x14ac:dyDescent="0.25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72">
        <f>IF(AND(A236&lt;&gt;"",J236="Yes"),1+N(K236)+N(L236),0)</f>
      </c>
      <c r="N236" s="56"/>
      <c r="O236" s="56"/>
      <c r="P236" s="56"/>
      <c r="Q236" s="56"/>
      <c r="R236" s="56"/>
      <c r="S236" s="56"/>
      <c r="T236" s="56"/>
    </row>
    <row r="237" spans="1:20" x14ac:dyDescent="0.25">
      <c r="A237" s="60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73">
        <f>IF(AND(A237&lt;&gt;"",J237="Yes"),1+N(K237)+N(L237),0)</f>
      </c>
      <c r="N237" s="60"/>
      <c r="O237" s="60"/>
      <c r="P237" s="60"/>
      <c r="Q237" s="60"/>
      <c r="R237" s="60"/>
      <c r="S237" s="60"/>
      <c r="T237" s="60"/>
    </row>
    <row r="238" spans="1:20" x14ac:dyDescent="0.25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72">
        <f>IF(AND(A238&lt;&gt;"",J238="Yes"),1+N(K238)+N(L238),0)</f>
      </c>
      <c r="N238" s="56"/>
      <c r="O238" s="56"/>
      <c r="P238" s="56"/>
      <c r="Q238" s="56"/>
      <c r="R238" s="56"/>
      <c r="S238" s="56"/>
      <c r="T238" s="56"/>
    </row>
    <row r="239" spans="1:20" x14ac:dyDescent="0.25">
      <c r="A239" s="60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73">
        <f>IF(AND(A239&lt;&gt;"",J239="Yes"),1+N(K239)+N(L239),0)</f>
      </c>
      <c r="N239" s="60"/>
      <c r="O239" s="60"/>
      <c r="P239" s="60"/>
      <c r="Q239" s="60"/>
      <c r="R239" s="60"/>
      <c r="S239" s="60"/>
      <c r="T239" s="60"/>
    </row>
    <row r="240" spans="1:20" x14ac:dyDescent="0.25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72">
        <f>IF(AND(A240&lt;&gt;"",J240="Yes"),1+N(K240)+N(L240),0)</f>
      </c>
      <c r="N240" s="56"/>
      <c r="O240" s="56"/>
      <c r="P240" s="56"/>
      <c r="Q240" s="56"/>
      <c r="R240" s="56"/>
      <c r="S240" s="56"/>
      <c r="T240" s="56"/>
    </row>
    <row r="241" spans="1:20" x14ac:dyDescent="0.25">
      <c r="A241" s="60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73">
        <f>IF(AND(A241&lt;&gt;"",J241="Yes"),1+N(K241)+N(L241),0)</f>
      </c>
      <c r="N241" s="60"/>
      <c r="O241" s="60"/>
      <c r="P241" s="60"/>
      <c r="Q241" s="60"/>
      <c r="R241" s="60"/>
      <c r="S241" s="60"/>
      <c r="T241" s="60"/>
    </row>
    <row r="242" spans="1:20" x14ac:dyDescent="0.25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72">
        <f>IF(AND(A242&lt;&gt;"",J242="Yes"),1+N(K242)+N(L242),0)</f>
      </c>
      <c r="N242" s="56"/>
      <c r="O242" s="56"/>
      <c r="P242" s="56"/>
      <c r="Q242" s="56"/>
      <c r="R242" s="56"/>
      <c r="S242" s="56"/>
      <c r="T242" s="56"/>
    </row>
    <row r="243" spans="1:20" x14ac:dyDescent="0.25">
      <c r="A243" s="60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73">
        <f>IF(AND(A243&lt;&gt;"",J243="Yes"),1+N(K243)+N(L243),0)</f>
      </c>
      <c r="N243" s="60"/>
      <c r="O243" s="60"/>
      <c r="P243" s="60"/>
      <c r="Q243" s="60"/>
      <c r="R243" s="60"/>
      <c r="S243" s="60"/>
      <c r="T243" s="60"/>
    </row>
    <row r="244" spans="1:20" x14ac:dyDescent="0.25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72">
        <f>IF(AND(A244&lt;&gt;"",J244="Yes"),1+N(K244)+N(L244),0)</f>
      </c>
      <c r="N244" s="56"/>
      <c r="O244" s="56"/>
      <c r="P244" s="56"/>
      <c r="Q244" s="56"/>
      <c r="R244" s="56"/>
      <c r="S244" s="56"/>
      <c r="T244" s="56"/>
    </row>
    <row r="245" spans="1:20" x14ac:dyDescent="0.25">
      <c r="A245" s="60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73">
        <f>IF(AND(A245&lt;&gt;"",J245="Yes"),1+N(K245)+N(L245),0)</f>
      </c>
      <c r="N245" s="60"/>
      <c r="O245" s="60"/>
      <c r="P245" s="60"/>
      <c r="Q245" s="60"/>
      <c r="R245" s="60"/>
      <c r="S245" s="60"/>
      <c r="T245" s="60"/>
    </row>
    <row r="246" spans="1:20" x14ac:dyDescent="0.25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72">
        <f>IF(AND(A246&lt;&gt;"",J246="Yes"),1+N(K246)+N(L246),0)</f>
      </c>
      <c r="N246" s="56"/>
      <c r="O246" s="56"/>
      <c r="P246" s="56"/>
      <c r="Q246" s="56"/>
      <c r="R246" s="56"/>
      <c r="S246" s="56"/>
      <c r="T246" s="56"/>
    </row>
    <row r="247" spans="1:20" x14ac:dyDescent="0.25">
      <c r="A247" s="60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73">
        <f>IF(AND(A247&lt;&gt;"",J247="Yes"),1+N(K247)+N(L247),0)</f>
      </c>
      <c r="N247" s="60"/>
      <c r="O247" s="60"/>
      <c r="P247" s="60"/>
      <c r="Q247" s="60"/>
      <c r="R247" s="60"/>
      <c r="S247" s="60"/>
      <c r="T247" s="60"/>
    </row>
    <row r="248" spans="1:20" x14ac:dyDescent="0.25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72">
        <f>IF(AND(A248&lt;&gt;"",J248="Yes"),1+N(K248)+N(L248),0)</f>
      </c>
      <c r="N248" s="56"/>
      <c r="O248" s="56"/>
      <c r="P248" s="56"/>
      <c r="Q248" s="56"/>
      <c r="R248" s="56"/>
      <c r="S248" s="56"/>
      <c r="T248" s="56"/>
    </row>
    <row r="249" spans="1:20" x14ac:dyDescent="0.25">
      <c r="A249" s="60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73">
        <f>IF(AND(A249&lt;&gt;"",J249="Yes"),1+N(K249)+N(L249),0)</f>
      </c>
      <c r="N249" s="60"/>
      <c r="O249" s="60"/>
      <c r="P249" s="60"/>
      <c r="Q249" s="60"/>
      <c r="R249" s="60"/>
      <c r="S249" s="60"/>
      <c r="T249" s="60"/>
    </row>
    <row r="250" spans="1:20" x14ac:dyDescent="0.25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72">
        <f>IF(AND(A250&lt;&gt;"",J250="Yes"),1+N(K250)+N(L250),0)</f>
      </c>
      <c r="N250" s="56"/>
      <c r="O250" s="56"/>
      <c r="P250" s="56"/>
      <c r="Q250" s="56"/>
      <c r="R250" s="56"/>
      <c r="S250" s="56"/>
      <c r="T250" s="56"/>
    </row>
    <row r="251" spans="1:20" x14ac:dyDescent="0.25">
      <c r="A251" s="60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73">
        <f>IF(AND(A251&lt;&gt;"",J251="Yes"),1+N(K251)+N(L251),0)</f>
      </c>
      <c r="N251" s="60"/>
      <c r="O251" s="60"/>
      <c r="P251" s="60"/>
      <c r="Q251" s="60"/>
      <c r="R251" s="60"/>
      <c r="S251" s="60"/>
      <c r="T251" s="60"/>
    </row>
    <row r="252" spans="1:20" x14ac:dyDescent="0.25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72">
        <f>IF(AND(A252&lt;&gt;"",J252="Yes"),1+N(K252)+N(L252),0)</f>
      </c>
      <c r="N252" s="56"/>
      <c r="O252" s="56"/>
      <c r="P252" s="56"/>
      <c r="Q252" s="56"/>
      <c r="R252" s="56"/>
      <c r="S252" s="56"/>
      <c r="T252" s="56"/>
    </row>
    <row r="253" spans="1:20" x14ac:dyDescent="0.25">
      <c r="A253" s="60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73">
        <f>IF(AND(A253&lt;&gt;"",J253="Yes"),1+N(K253)+N(L253),0)</f>
      </c>
      <c r="N253" s="60"/>
      <c r="O253" s="60"/>
      <c r="P253" s="60"/>
      <c r="Q253" s="60"/>
      <c r="R253" s="60"/>
      <c r="S253" s="60"/>
      <c r="T253" s="60"/>
    </row>
    <row r="254" spans="1:20" x14ac:dyDescent="0.25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72">
        <f>IF(AND(A254&lt;&gt;"",J254="Yes"),1+N(K254)+N(L254),0)</f>
      </c>
      <c r="N254" s="56"/>
      <c r="O254" s="56"/>
      <c r="P254" s="56"/>
      <c r="Q254" s="56"/>
      <c r="R254" s="56"/>
      <c r="S254" s="56"/>
      <c r="T254" s="56"/>
    </row>
    <row r="255" spans="1:20" x14ac:dyDescent="0.25">
      <c r="A255" s="60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73">
        <f>IF(AND(A255&lt;&gt;"",J255="Yes"),1+N(K255)+N(L255),0)</f>
      </c>
      <c r="N255" s="60"/>
      <c r="O255" s="60"/>
      <c r="P255" s="60"/>
      <c r="Q255" s="60"/>
      <c r="R255" s="60"/>
      <c r="S255" s="60"/>
      <c r="T255" s="60"/>
    </row>
    <row r="256" spans="1:20" x14ac:dyDescent="0.25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72">
        <f>IF(AND(A256&lt;&gt;"",J256="Yes"),1+N(K256)+N(L256),0)</f>
      </c>
      <c r="N256" s="56"/>
      <c r="O256" s="56"/>
      <c r="P256" s="56"/>
      <c r="Q256" s="56"/>
      <c r="R256" s="56"/>
      <c r="S256" s="56"/>
      <c r="T256" s="56"/>
    </row>
  </sheetData>
  <sheetProtection sheet="1" algorithmName="SHA-512" hashValue="2qMdvAYkZBsbyBSCVZe8RdchmSH/W07DbjM2xAV3btHgIfRMELCl1unXyHngNVU2wSFHTXfwX+2OmVLXc2SlqQ==" saltValue="VGY+vTu5JjCeimHrZ/jDAQ==" spinCount="100000"/>
  <autoFilter ref="A5:T5"/>
  <conditionalFormatting sqref="J6:J256">
    <cfRule type="cellIs" dxfId="7" priority="1" operator="equal">
      <formula>"Yes"</formula>
    </cfRule>
    <cfRule type="cellIs" dxfId="8" priority="2" operator="equal">
      <formula>"No"</formula>
    </cfRule>
  </conditionalFormatting>
  <dataValidations count="8">
    <dataValidation type="list" allowBlank="1" sqref="B10:B256">
      <formula1>"Ava's,Tom's,Both,Neither"</formula1>
    </dataValidation>
    <dataValidation type="list" allowBlank="1" sqref="B6:B256">
      <formula1>"Ava's,Tom's,Both,Neither"</formula1>
    </dataValidation>
    <dataValidation type="list" allowBlank="1" sqref="H10:I256">
      <formula1>"Yes,No"</formula1>
    </dataValidation>
    <dataValidation type="list" allowBlank="1" sqref="H6:I256">
      <formula1>"Yes,No"</formula1>
    </dataValidation>
    <dataValidation type="list" allowBlank="1" sqref="J10:J256">
      <formula1>"Yes,No,Waiting"</formula1>
    </dataValidation>
    <dataValidation type="list" allowBlank="1" sqref="J6:J256">
      <formula1>"Yes,No,Waiting"</formula1>
    </dataValidation>
    <dataValidation type="list" allowBlank="1" sqref="S10:S256">
      <formula1>"Yes,No"</formula1>
    </dataValidation>
    <dataValidation type="list" allowBlank="1" sqref="S6:S256">
      <formula1>"Yes,No"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F36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3" width="14" customWidth="1"/>
    <col min="4" max="4" width="4" customWidth="1"/>
    <col min="5" max="5" width="24" customWidth="1"/>
    <col min="6" max="6" width="40" customWidth="1"/>
  </cols>
  <sheetData>
    <row r="1" ht="57" customHeight="1" spans="1:6" x14ac:dyDescent="0.25">
      <c r="A1" s="1" t="s">
        <v>21</v>
      </c>
      <c r="B1" s="2"/>
      <c r="C1" s="2"/>
      <c r="D1" s="2"/>
      <c r="E1" s="2"/>
      <c r="F1" s="2"/>
    </row>
    <row r="2" ht="35" customHeight="1" spans="1:6" x14ac:dyDescent="0.25">
      <c r="A2" s="3" t="s">
        <v>288</v>
      </c>
      <c r="B2" s="2"/>
      <c r="C2" s="2"/>
      <c r="D2" s="2"/>
      <c r="E2" s="2"/>
      <c r="F2" s="2"/>
    </row>
    <row r="4" ht="24" customHeight="1" spans="1:5" x14ac:dyDescent="0.25">
      <c r="A4" s="74" t="s">
        <v>70</v>
      </c>
      <c r="E4" s="4" t="s">
        <v>289</v>
      </c>
    </row>
    <row r="5" spans="1:6" x14ac:dyDescent="0.25">
      <c r="A5" s="27" t="s">
        <v>66</v>
      </c>
      <c r="B5" s="27" t="s">
        <v>290</v>
      </c>
      <c r="C5" s="27" t="s">
        <v>73</v>
      </c>
      <c r="E5" s="27" t="s">
        <v>291</v>
      </c>
      <c r="F5" s="27" t="s">
        <v>292</v>
      </c>
    </row>
    <row r="6" spans="1:6" x14ac:dyDescent="0.25">
      <c r="A6" s="54" t="s">
        <v>223</v>
      </c>
      <c r="B6" s="72">
        <f>COUNTA('Guest list'!$A$6:$A$1505)</f>
      </c>
      <c r="C6" s="72">
        <f>COUNTA('Guest list'!$A$6:$A$1505)+SUM('Guest list'!$K$6:$K$1505)+SUM('Guest list'!$L$6:$L$1505)</f>
      </c>
      <c r="E6" s="75" t="s">
        <v>293</v>
      </c>
      <c r="F6" s="44"/>
    </row>
    <row r="7" spans="1:6" x14ac:dyDescent="0.25">
      <c r="A7" s="58" t="s">
        <v>249</v>
      </c>
      <c r="B7" s="73">
        <f>COUNTIF('Guest list'!$J$6:$J$1505,"Yes")</f>
      </c>
      <c r="C7" s="73">
        <f>SUM('Guest list'!$M$6:$M$1505)</f>
      </c>
      <c r="E7" s="75" t="s">
        <v>294</v>
      </c>
      <c r="F7" s="44"/>
    </row>
    <row r="8" spans="1:6" x14ac:dyDescent="0.25">
      <c r="A8" s="54" t="s">
        <v>267</v>
      </c>
      <c r="B8" s="72">
        <f>COUNTIF('Guest list'!$J$6:$J$1505,"No")</f>
      </c>
      <c r="C8" s="56"/>
      <c r="E8" s="75" t="s">
        <v>295</v>
      </c>
      <c r="F8" s="44"/>
    </row>
    <row r="9" spans="1:6" x14ac:dyDescent="0.25">
      <c r="A9" s="58" t="s">
        <v>225</v>
      </c>
      <c r="B9" s="73">
        <f>COUNTIF('Guest list'!$J$6:$J$1505,"Waiting")</f>
      </c>
      <c r="C9" s="60"/>
      <c r="E9" s="75" t="s">
        <v>296</v>
      </c>
      <c r="F9" s="44"/>
    </row>
    <row r="10" spans="1:6" x14ac:dyDescent="0.25">
      <c r="A10" s="54" t="s">
        <v>297</v>
      </c>
      <c r="B10" s="56"/>
      <c r="C10" s="72">
        <f>SUMIFS('Guest list'!$L$6:$L$1505,'Guest list'!$J$6:$J$1505,"Yes")</f>
      </c>
      <c r="E10" s="75" t="s">
        <v>298</v>
      </c>
      <c r="F10" s="44"/>
    </row>
    <row r="11" spans="5:6" x14ac:dyDescent="0.25">
      <c r="E11" s="75" t="s">
        <v>299</v>
      </c>
      <c r="F11" s="44"/>
    </row>
    <row r="12" ht="24" customHeight="1" spans="1:1" x14ac:dyDescent="0.25">
      <c r="A12" s="74" t="s">
        <v>300</v>
      </c>
    </row>
    <row r="13" spans="1:5" x14ac:dyDescent="0.25">
      <c r="A13" s="27" t="s">
        <v>227</v>
      </c>
      <c r="B13" s="27" t="s">
        <v>290</v>
      </c>
      <c r="C13" s="27" t="s">
        <v>224</v>
      </c>
      <c r="E13" s="4" t="s">
        <v>301</v>
      </c>
    </row>
    <row r="14" spans="1:6" x14ac:dyDescent="0.25">
      <c r="A14" s="54" t="s">
        <v>246</v>
      </c>
      <c r="B14" s="72">
        <f>COUNTIF('Guest list'!$B$6:$B$1505,A14)</f>
      </c>
      <c r="C14" s="72">
        <f>SUMIFS('Guest list'!$M$6:$M$1505,'Guest list'!$B$6:$B$1505,A14)</f>
      </c>
      <c r="E14" s="27" t="s">
        <v>302</v>
      </c>
      <c r="F14" s="27" t="s">
        <v>303</v>
      </c>
    </row>
    <row r="15" spans="1:6" x14ac:dyDescent="0.25">
      <c r="A15" s="58" t="s">
        <v>260</v>
      </c>
      <c r="B15" s="73">
        <f>COUNTIF('Guest list'!$B$6:$B$1505,A15)</f>
      </c>
      <c r="C15" s="73">
        <f>SUMIFS('Guest list'!$M$6:$M$1505,'Guest list'!$B$6:$B$1505,A15)</f>
      </c>
      <c r="E15" s="75" t="s">
        <v>304</v>
      </c>
      <c r="F15" s="44"/>
    </row>
    <row r="16" spans="1:6" x14ac:dyDescent="0.25">
      <c r="A16" s="54" t="s">
        <v>266</v>
      </c>
      <c r="B16" s="72">
        <f>COUNTIF('Guest list'!$B$6:$B$1505,A16)</f>
      </c>
      <c r="C16" s="72">
        <f>SUMIFS('Guest list'!$M$6:$M$1505,'Guest list'!$B$6:$B$1505,A16)</f>
      </c>
      <c r="E16" s="75" t="s">
        <v>305</v>
      </c>
      <c r="F16" s="44"/>
    </row>
    <row r="17" spans="1:6" x14ac:dyDescent="0.25">
      <c r="A17" s="58" t="s">
        <v>306</v>
      </c>
      <c r="B17" s="73">
        <f>COUNTIF('Guest list'!$B$6:$B$1505,A17)</f>
      </c>
      <c r="C17" s="73">
        <f>SUMIFS('Guest list'!$M$6:$M$1505,'Guest list'!$B$6:$B$1505,A17)</f>
      </c>
      <c r="E17" s="75" t="s">
        <v>307</v>
      </c>
      <c r="F17" s="44"/>
    </row>
    <row r="18" spans="5:6" x14ac:dyDescent="0.25">
      <c r="E18" s="75" t="s">
        <v>308</v>
      </c>
      <c r="F18" s="44"/>
    </row>
    <row r="19" ht="24" customHeight="1" spans="1:6" x14ac:dyDescent="0.25">
      <c r="A19" s="74" t="s">
        <v>309</v>
      </c>
      <c r="E19" s="75" t="s">
        <v>310</v>
      </c>
      <c r="F19" s="44"/>
    </row>
    <row r="20" spans="1:6" x14ac:dyDescent="0.25">
      <c r="A20" s="27" t="s">
        <v>311</v>
      </c>
      <c r="B20" s="27" t="s">
        <v>107</v>
      </c>
      <c r="C20" s="27" t="s">
        <v>66</v>
      </c>
      <c r="E20" s="75" t="s">
        <v>312</v>
      </c>
      <c r="F20" s="44"/>
    </row>
    <row r="21" spans="1:3" x14ac:dyDescent="0.25">
      <c r="A21" s="54" t="s">
        <v>257</v>
      </c>
      <c r="B21" s="72">
        <f>COUNTIFS('Guest list'!$J$6:$J$1505,"Yes",'Guest list'!$N$6:$N$1505,"*vegetarian*")</f>
      </c>
      <c r="C21" s="56"/>
    </row>
    <row r="22" spans="1:3" x14ac:dyDescent="0.25">
      <c r="A22" s="58" t="s">
        <v>271</v>
      </c>
      <c r="B22" s="73">
        <f>COUNTIFS('Guest list'!$J$6:$J$1505,"Yes",'Guest list'!$N$6:$N$1505,"*vegan*")</f>
      </c>
      <c r="C22" s="60"/>
    </row>
    <row r="23" spans="1:3" x14ac:dyDescent="0.25">
      <c r="A23" s="54" t="s">
        <v>279</v>
      </c>
      <c r="B23" s="72">
        <f>COUNTIFS('Guest list'!$J$6:$J$1505,"Yes",'Guest list'!$N$6:$N$1505,"*gluten*")</f>
      </c>
      <c r="C23" s="56"/>
    </row>
    <row r="24" spans="1:3" x14ac:dyDescent="0.25">
      <c r="A24" s="58" t="s">
        <v>313</v>
      </c>
      <c r="B24" s="73">
        <f>COUNTIFS('Guest list'!$J$6:$J$1505,"Yes",'Guest list'!$N$6:$N$1505,"*dairy*")</f>
      </c>
      <c r="C24" s="60"/>
    </row>
    <row r="25" spans="1:3" x14ac:dyDescent="0.25">
      <c r="A25" s="54" t="s">
        <v>314</v>
      </c>
      <c r="B25" s="72">
        <f>COUNTIFS('Guest list'!$J$6:$J$1505,"Yes",'Guest list'!$N$6:$N$1505,"*nut*")</f>
      </c>
      <c r="C25" s="56"/>
    </row>
    <row r="26" spans="1:3" x14ac:dyDescent="0.25">
      <c r="A26" s="58" t="s">
        <v>315</v>
      </c>
      <c r="B26" s="73">
        <f>COUNTIFS('Guest list'!$J$6:$J$1505,"Yes",'Guest list'!$N$6:$N$1505,"*seafood*")</f>
      </c>
      <c r="C26" s="60"/>
    </row>
    <row r="27" spans="1:3" x14ac:dyDescent="0.25">
      <c r="A27" s="54" t="s">
        <v>316</v>
      </c>
      <c r="B27" s="72">
        <f>COUNTIFS('Guest list'!$J$6:$J$1505,"Yes",'Guest list'!$N$6:$N$1505,"*halal*")</f>
      </c>
      <c r="C27" s="56"/>
    </row>
    <row r="28" spans="1:3" x14ac:dyDescent="0.25">
      <c r="A28" s="58" t="s">
        <v>317</v>
      </c>
      <c r="B28" s="73">
        <f>COUNTIFS('Guest list'!$J$6:$J$1505,"Yes",'Guest list'!$N$6:$N$1505,"*kosher*")</f>
      </c>
      <c r="C28" s="60"/>
    </row>
    <row r="30" ht="24" customHeight="1" spans="1:1" x14ac:dyDescent="0.25">
      <c r="A30" s="74" t="s">
        <v>318</v>
      </c>
    </row>
    <row r="31" spans="1:3" x14ac:dyDescent="0.25">
      <c r="A31" s="27" t="s">
        <v>319</v>
      </c>
      <c r="B31" s="27" t="s">
        <v>320</v>
      </c>
      <c r="C31" s="27" t="s">
        <v>66</v>
      </c>
    </row>
    <row r="32" spans="1:3" x14ac:dyDescent="0.25">
      <c r="A32" s="76" t="s">
        <v>250</v>
      </c>
      <c r="B32" s="72">
        <f>IF(A32="","",COUNTIFS('Guest list'!$P$6:$P$1505,A32,'Guest list'!$J$6:$J$1505,"Yes"))</f>
      </c>
      <c r="C32" s="56"/>
    </row>
    <row r="33" spans="1:3" x14ac:dyDescent="0.25">
      <c r="A33" s="76" t="s">
        <v>254</v>
      </c>
      <c r="B33" s="73">
        <f>IF(A33="","",COUNTIFS('Guest list'!$P$6:$P$1505,A33,'Guest list'!$J$6:$J$1505,"Yes"))</f>
      </c>
      <c r="C33" s="60"/>
    </row>
    <row r="34" spans="1:3" x14ac:dyDescent="0.25">
      <c r="A34" s="76" t="s">
        <v>257</v>
      </c>
      <c r="B34" s="72">
        <f>IF(A34="","",COUNTIFS('Guest list'!$P$6:$P$1505,A34,'Guest list'!$J$6:$J$1505,"Yes"))</f>
      </c>
      <c r="C34" s="56"/>
    </row>
    <row r="35" spans="1:3" x14ac:dyDescent="0.25">
      <c r="A35" s="77"/>
      <c r="B35" s="73">
        <f>IF(A35="","",COUNTIFS('Guest list'!$P$6:$P$1505,A35,'Guest list'!$J$6:$J$1505,"Yes"))</f>
      </c>
      <c r="C35" s="60"/>
    </row>
    <row r="36" spans="1:3" x14ac:dyDescent="0.25">
      <c r="A36" s="77"/>
      <c r="B36" s="72">
        <f>IF(A36="","",COUNTIFS('Guest list'!$P$6:$P$1505,A36,'Guest list'!$J$6:$J$1505,"Yes"))</f>
      </c>
      <c r="C36" s="56"/>
    </row>
  </sheetData>
  <sheetProtection sheet="1" algorithmName="SHA-512" hashValue="Gq28Q+tFY9o6u8OEb5ssXbfzoTjTpqi1pheRu36S1sGMnYX2uH+5raG3CgbzA0YUEOvYSH07mxl1Gw+lcm7XNA==" saltValue="b2pptMGzak8yo9FSwoQPBA==" spinCount="100000"/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G4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3" width="12" customWidth="1"/>
    <col min="7" max="7" width="36" customWidth="1"/>
  </cols>
  <sheetData>
    <row r="1" ht="56" customHeight="1" spans="1:7" x14ac:dyDescent="0.25">
      <c r="A1" s="1" t="s">
        <v>24</v>
      </c>
      <c r="B1" s="2"/>
      <c r="C1" s="2"/>
      <c r="D1" s="2"/>
      <c r="E1" s="2"/>
      <c r="F1" s="2"/>
      <c r="G1" s="2"/>
    </row>
    <row r="2" ht="34" customHeight="1" spans="1:7" x14ac:dyDescent="0.25">
      <c r="A2" s="3" t="s">
        <v>321</v>
      </c>
      <c r="B2" s="2"/>
      <c r="C2" s="2"/>
      <c r="D2" s="2"/>
      <c r="E2" s="2"/>
      <c r="F2" s="2"/>
      <c r="G2" s="2"/>
    </row>
    <row r="3" ht="26" customHeight="1" spans="1:6" x14ac:dyDescent="0.25">
      <c r="A3" s="52" t="s">
        <v>224</v>
      </c>
      <c r="B3" s="53">
        <f>SUM('Guest list'!$M$6:$M$1505)</f>
      </c>
      <c r="C3" s="52" t="s">
        <v>322</v>
      </c>
      <c r="D3" s="53">
        <f>SUM(E6:E505)</f>
      </c>
      <c r="E3" s="52" t="s">
        <v>323</v>
      </c>
      <c r="F3" s="53">
        <f>SUM('Guest list'!$M$6:$M$1505)-SUM(E6:E505)</f>
      </c>
    </row>
    <row r="5" ht="24" customHeight="1" spans="1:7" x14ac:dyDescent="0.25">
      <c r="A5" s="27" t="s">
        <v>242</v>
      </c>
      <c r="B5" s="27" t="s">
        <v>217</v>
      </c>
      <c r="C5" s="27" t="s">
        <v>324</v>
      </c>
      <c r="D5" s="27" t="s">
        <v>325</v>
      </c>
      <c r="E5" s="27" t="s">
        <v>322</v>
      </c>
      <c r="F5" s="27" t="s">
        <v>326</v>
      </c>
      <c r="G5" s="27" t="s">
        <v>98</v>
      </c>
    </row>
    <row r="6" spans="1:7" x14ac:dyDescent="0.25">
      <c r="A6" s="54" t="s">
        <v>251</v>
      </c>
      <c r="B6" s="54" t="s">
        <v>327</v>
      </c>
      <c r="C6" s="54" t="s">
        <v>328</v>
      </c>
      <c r="D6" s="54">
        <v>10</v>
      </c>
      <c r="E6" s="72">
        <f>IF(A6="","",SUMIFS('Guest list'!$M$6:$M$1505,'Guest list'!$Q$6:$Q$1505,A6))</f>
      </c>
      <c r="F6" s="72">
        <f>IF(A6="","",N(D6)-E6)</f>
      </c>
      <c r="G6" s="56"/>
    </row>
    <row r="7" spans="1:7" x14ac:dyDescent="0.25">
      <c r="A7" s="58" t="s">
        <v>258</v>
      </c>
      <c r="B7" s="58" t="s">
        <v>327</v>
      </c>
      <c r="C7" s="58" t="s">
        <v>328</v>
      </c>
      <c r="D7" s="58">
        <v>10</v>
      </c>
      <c r="E7" s="73">
        <f>IF(A7="","",SUMIFS('Guest list'!$M$6:$M$1505,'Guest list'!$Q$6:$Q$1505,A7))</f>
      </c>
      <c r="F7" s="73">
        <f>IF(A7="","",N(D7)-E7)</f>
      </c>
      <c r="G7" s="60"/>
    </row>
    <row r="8" spans="1:7" x14ac:dyDescent="0.25">
      <c r="A8" s="54" t="s">
        <v>261</v>
      </c>
      <c r="B8" s="54" t="s">
        <v>327</v>
      </c>
      <c r="C8" s="54" t="s">
        <v>328</v>
      </c>
      <c r="D8" s="54">
        <v>10</v>
      </c>
      <c r="E8" s="72">
        <f>IF(A8="","",SUMIFS('Guest list'!$M$6:$M$1505,'Guest list'!$Q$6:$Q$1505,A8))</f>
      </c>
      <c r="F8" s="72">
        <f>IF(A8="","",N(D8)-E8)</f>
      </c>
      <c r="G8" s="56"/>
    </row>
    <row r="9" spans="1:7" x14ac:dyDescent="0.25">
      <c r="A9" s="58" t="s">
        <v>269</v>
      </c>
      <c r="B9" s="58" t="s">
        <v>327</v>
      </c>
      <c r="C9" s="58" t="s">
        <v>328</v>
      </c>
      <c r="D9" s="58">
        <v>10</v>
      </c>
      <c r="E9" s="73">
        <f>IF(A9="","",SUMIFS('Guest list'!$M$6:$M$1505,'Guest list'!$Q$6:$Q$1505,A9))</f>
      </c>
      <c r="F9" s="73">
        <f>IF(A9="","",N(D9)-E9)</f>
      </c>
      <c r="G9" s="60"/>
    </row>
    <row r="10" spans="1:7" x14ac:dyDescent="0.25">
      <c r="A10" s="54" t="s">
        <v>277</v>
      </c>
      <c r="B10" s="54" t="s">
        <v>327</v>
      </c>
      <c r="C10" s="54" t="s">
        <v>328</v>
      </c>
      <c r="D10" s="54">
        <v>10</v>
      </c>
      <c r="E10" s="72">
        <f>IF(A10="","",SUMIFS('Guest list'!$M$6:$M$1505,'Guest list'!$Q$6:$Q$1505,A10))</f>
      </c>
      <c r="F10" s="72">
        <f>IF(A10="","",N(D10)-E10)</f>
      </c>
      <c r="G10" s="56"/>
    </row>
    <row r="11" spans="1:7" x14ac:dyDescent="0.25">
      <c r="A11" s="60"/>
      <c r="B11" s="60"/>
      <c r="C11" s="60"/>
      <c r="D11" s="60"/>
      <c r="E11" s="73">
        <f>IF(A11="","",SUMIFS('Guest list'!$M$6:$M$1505,'Guest list'!$Q$6:$Q$1505,A11))</f>
      </c>
      <c r="F11" s="73">
        <f>IF(A11="","",N(D11)-E11)</f>
      </c>
      <c r="G11" s="60"/>
    </row>
    <row r="12" spans="1:7" x14ac:dyDescent="0.25">
      <c r="A12" s="56"/>
      <c r="B12" s="56"/>
      <c r="C12" s="56"/>
      <c r="D12" s="56"/>
      <c r="E12" s="72">
        <f>IF(A12="","",SUMIFS('Guest list'!$M$6:$M$1505,'Guest list'!$Q$6:$Q$1505,A12))</f>
      </c>
      <c r="F12" s="72">
        <f>IF(A12="","",N(D12)-E12)</f>
      </c>
      <c r="G12" s="56"/>
    </row>
    <row r="13" spans="1:7" x14ac:dyDescent="0.25">
      <c r="A13" s="60"/>
      <c r="B13" s="60"/>
      <c r="C13" s="60"/>
      <c r="D13" s="60"/>
      <c r="E13" s="73">
        <f>IF(A13="","",SUMIFS('Guest list'!$M$6:$M$1505,'Guest list'!$Q$6:$Q$1505,A13))</f>
      </c>
      <c r="F13" s="73">
        <f>IF(A13="","",N(D13)-E13)</f>
      </c>
      <c r="G13" s="60"/>
    </row>
    <row r="14" spans="1:7" x14ac:dyDescent="0.25">
      <c r="A14" s="56"/>
      <c r="B14" s="56"/>
      <c r="C14" s="56"/>
      <c r="D14" s="56"/>
      <c r="E14" s="72">
        <f>IF(A14="","",SUMIFS('Guest list'!$M$6:$M$1505,'Guest list'!$Q$6:$Q$1505,A14))</f>
      </c>
      <c r="F14" s="72">
        <f>IF(A14="","",N(D14)-E14)</f>
      </c>
      <c r="G14" s="56"/>
    </row>
    <row r="15" spans="1:7" x14ac:dyDescent="0.25">
      <c r="A15" s="60"/>
      <c r="B15" s="60"/>
      <c r="C15" s="60"/>
      <c r="D15" s="60"/>
      <c r="E15" s="73">
        <f>IF(A15="","",SUMIFS('Guest list'!$M$6:$M$1505,'Guest list'!$Q$6:$Q$1505,A15))</f>
      </c>
      <c r="F15" s="73">
        <f>IF(A15="","",N(D15)-E15)</f>
      </c>
      <c r="G15" s="60"/>
    </row>
    <row r="16" spans="1:7" x14ac:dyDescent="0.25">
      <c r="A16" s="56"/>
      <c r="B16" s="56"/>
      <c r="C16" s="56"/>
      <c r="D16" s="56"/>
      <c r="E16" s="72">
        <f>IF(A16="","",SUMIFS('Guest list'!$M$6:$M$1505,'Guest list'!$Q$6:$Q$1505,A16))</f>
      </c>
      <c r="F16" s="72">
        <f>IF(A16="","",N(D16)-E16)</f>
      </c>
      <c r="G16" s="56"/>
    </row>
    <row r="17" spans="1:7" x14ac:dyDescent="0.25">
      <c r="A17" s="60"/>
      <c r="B17" s="60"/>
      <c r="C17" s="60"/>
      <c r="D17" s="60"/>
      <c r="E17" s="73">
        <f>IF(A17="","",SUMIFS('Guest list'!$M$6:$M$1505,'Guest list'!$Q$6:$Q$1505,A17))</f>
      </c>
      <c r="F17" s="73">
        <f>IF(A17="","",N(D17)-E17)</f>
      </c>
      <c r="G17" s="60"/>
    </row>
    <row r="18" spans="1:7" x14ac:dyDescent="0.25">
      <c r="A18" s="56"/>
      <c r="B18" s="56"/>
      <c r="C18" s="56"/>
      <c r="D18" s="56"/>
      <c r="E18" s="72">
        <f>IF(A18="","",SUMIFS('Guest list'!$M$6:$M$1505,'Guest list'!$Q$6:$Q$1505,A18))</f>
      </c>
      <c r="F18" s="72">
        <f>IF(A18="","",N(D18)-E18)</f>
      </c>
      <c r="G18" s="56"/>
    </row>
    <row r="19" spans="1:7" x14ac:dyDescent="0.25">
      <c r="A19" s="60"/>
      <c r="B19" s="60"/>
      <c r="C19" s="60"/>
      <c r="D19" s="60"/>
      <c r="E19" s="73">
        <f>IF(A19="","",SUMIFS('Guest list'!$M$6:$M$1505,'Guest list'!$Q$6:$Q$1505,A19))</f>
      </c>
      <c r="F19" s="73">
        <f>IF(A19="","",N(D19)-E19)</f>
      </c>
      <c r="G19" s="60"/>
    </row>
    <row r="20" spans="1:7" x14ac:dyDescent="0.25">
      <c r="A20" s="56"/>
      <c r="B20" s="56"/>
      <c r="C20" s="56"/>
      <c r="D20" s="56"/>
      <c r="E20" s="72">
        <f>IF(A20="","",SUMIFS('Guest list'!$M$6:$M$1505,'Guest list'!$Q$6:$Q$1505,A20))</f>
      </c>
      <c r="F20" s="72">
        <f>IF(A20="","",N(D20)-E20)</f>
      </c>
      <c r="G20" s="56"/>
    </row>
    <row r="21" spans="1:7" x14ac:dyDescent="0.25">
      <c r="A21" s="60"/>
      <c r="B21" s="60"/>
      <c r="C21" s="60"/>
      <c r="D21" s="60"/>
      <c r="E21" s="73">
        <f>IF(A21="","",SUMIFS('Guest list'!$M$6:$M$1505,'Guest list'!$Q$6:$Q$1505,A21))</f>
      </c>
      <c r="F21" s="73">
        <f>IF(A21="","",N(D21)-E21)</f>
      </c>
      <c r="G21" s="60"/>
    </row>
    <row r="22" spans="1:7" x14ac:dyDescent="0.25">
      <c r="A22" s="56"/>
      <c r="B22" s="56"/>
      <c r="C22" s="56"/>
      <c r="D22" s="56"/>
      <c r="E22" s="72">
        <f>IF(A22="","",SUMIFS('Guest list'!$M$6:$M$1505,'Guest list'!$Q$6:$Q$1505,A22))</f>
      </c>
      <c r="F22" s="72">
        <f>IF(A22="","",N(D22)-E22)</f>
      </c>
      <c r="G22" s="56"/>
    </row>
    <row r="23" spans="1:7" x14ac:dyDescent="0.25">
      <c r="A23" s="60"/>
      <c r="B23" s="60"/>
      <c r="C23" s="60"/>
      <c r="D23" s="60"/>
      <c r="E23" s="73">
        <f>IF(A23="","",SUMIFS('Guest list'!$M$6:$M$1505,'Guest list'!$Q$6:$Q$1505,A23))</f>
      </c>
      <c r="F23" s="73">
        <f>IF(A23="","",N(D23)-E23)</f>
      </c>
      <c r="G23" s="60"/>
    </row>
    <row r="24" spans="1:7" x14ac:dyDescent="0.25">
      <c r="A24" s="56"/>
      <c r="B24" s="56"/>
      <c r="C24" s="56"/>
      <c r="D24" s="56"/>
      <c r="E24" s="72">
        <f>IF(A24="","",SUMIFS('Guest list'!$M$6:$M$1505,'Guest list'!$Q$6:$Q$1505,A24))</f>
      </c>
      <c r="F24" s="72">
        <f>IF(A24="","",N(D24)-E24)</f>
      </c>
      <c r="G24" s="56"/>
    </row>
    <row r="25" spans="1:7" x14ac:dyDescent="0.25">
      <c r="A25" s="60"/>
      <c r="B25" s="60"/>
      <c r="C25" s="60"/>
      <c r="D25" s="60"/>
      <c r="E25" s="73">
        <f>IF(A25="","",SUMIFS('Guest list'!$M$6:$M$1505,'Guest list'!$Q$6:$Q$1505,A25))</f>
      </c>
      <c r="F25" s="73">
        <f>IF(A25="","",N(D25)-E25)</f>
      </c>
      <c r="G25" s="60"/>
    </row>
    <row r="26" spans="1:7" x14ac:dyDescent="0.25">
      <c r="A26" s="56"/>
      <c r="B26" s="56"/>
      <c r="C26" s="56"/>
      <c r="D26" s="56"/>
      <c r="E26" s="72">
        <f>IF(A26="","",SUMIFS('Guest list'!$M$6:$M$1505,'Guest list'!$Q$6:$Q$1505,A26))</f>
      </c>
      <c r="F26" s="72">
        <f>IF(A26="","",N(D26)-E26)</f>
      </c>
      <c r="G26" s="56"/>
    </row>
    <row r="27" spans="1:7" x14ac:dyDescent="0.25">
      <c r="A27" s="60"/>
      <c r="B27" s="60"/>
      <c r="C27" s="60"/>
      <c r="D27" s="60"/>
      <c r="E27" s="73">
        <f>IF(A27="","",SUMIFS('Guest list'!$M$6:$M$1505,'Guest list'!$Q$6:$Q$1505,A27))</f>
      </c>
      <c r="F27" s="73">
        <f>IF(A27="","",N(D27)-E27)</f>
      </c>
      <c r="G27" s="60"/>
    </row>
    <row r="28" spans="1:7" x14ac:dyDescent="0.25">
      <c r="A28" s="56"/>
      <c r="B28" s="56"/>
      <c r="C28" s="56"/>
      <c r="D28" s="56"/>
      <c r="E28" s="72">
        <f>IF(A28="","",SUMIFS('Guest list'!$M$6:$M$1505,'Guest list'!$Q$6:$Q$1505,A28))</f>
      </c>
      <c r="F28" s="72">
        <f>IF(A28="","",N(D28)-E28)</f>
      </c>
      <c r="G28" s="56"/>
    </row>
    <row r="29" spans="1:7" x14ac:dyDescent="0.25">
      <c r="A29" s="60"/>
      <c r="B29" s="60"/>
      <c r="C29" s="60"/>
      <c r="D29" s="60"/>
      <c r="E29" s="73">
        <f>IF(A29="","",SUMIFS('Guest list'!$M$6:$M$1505,'Guest list'!$Q$6:$Q$1505,A29))</f>
      </c>
      <c r="F29" s="73">
        <f>IF(A29="","",N(D29)-E29)</f>
      </c>
      <c r="G29" s="60"/>
    </row>
    <row r="30" spans="1:7" x14ac:dyDescent="0.25">
      <c r="A30" s="56"/>
      <c r="B30" s="56"/>
      <c r="C30" s="56"/>
      <c r="D30" s="56"/>
      <c r="E30" s="72">
        <f>IF(A30="","",SUMIFS('Guest list'!$M$6:$M$1505,'Guest list'!$Q$6:$Q$1505,A30))</f>
      </c>
      <c r="F30" s="72">
        <f>IF(A30="","",N(D30)-E30)</f>
      </c>
      <c r="G30" s="56"/>
    </row>
    <row r="31" spans="1:7" x14ac:dyDescent="0.25">
      <c r="A31" s="60"/>
      <c r="B31" s="60"/>
      <c r="C31" s="60"/>
      <c r="D31" s="60"/>
      <c r="E31" s="73">
        <f>IF(A31="","",SUMIFS('Guest list'!$M$6:$M$1505,'Guest list'!$Q$6:$Q$1505,A31))</f>
      </c>
      <c r="F31" s="73">
        <f>IF(A31="","",N(D31)-E31)</f>
      </c>
      <c r="G31" s="60"/>
    </row>
    <row r="32" spans="1:7" x14ac:dyDescent="0.25">
      <c r="A32" s="56"/>
      <c r="B32" s="56"/>
      <c r="C32" s="56"/>
      <c r="D32" s="56"/>
      <c r="E32" s="72">
        <f>IF(A32="","",SUMIFS('Guest list'!$M$6:$M$1505,'Guest list'!$Q$6:$Q$1505,A32))</f>
      </c>
      <c r="F32" s="72">
        <f>IF(A32="","",N(D32)-E32)</f>
      </c>
      <c r="G32" s="56"/>
    </row>
    <row r="33" spans="1:7" x14ac:dyDescent="0.25">
      <c r="A33" s="60"/>
      <c r="B33" s="60"/>
      <c r="C33" s="60"/>
      <c r="D33" s="60"/>
      <c r="E33" s="73">
        <f>IF(A33="","",SUMIFS('Guest list'!$M$6:$M$1505,'Guest list'!$Q$6:$Q$1505,A33))</f>
      </c>
      <c r="F33" s="73">
        <f>IF(A33="","",N(D33)-E33)</f>
      </c>
      <c r="G33" s="60"/>
    </row>
    <row r="34" spans="1:7" x14ac:dyDescent="0.25">
      <c r="A34" s="56"/>
      <c r="B34" s="56"/>
      <c r="C34" s="56"/>
      <c r="D34" s="56"/>
      <c r="E34" s="72">
        <f>IF(A34="","",SUMIFS('Guest list'!$M$6:$M$1505,'Guest list'!$Q$6:$Q$1505,A34))</f>
      </c>
      <c r="F34" s="72">
        <f>IF(A34="","",N(D34)-E34)</f>
      </c>
      <c r="G34" s="56"/>
    </row>
    <row r="35" spans="1:7" x14ac:dyDescent="0.25">
      <c r="A35" s="60"/>
      <c r="B35" s="60"/>
      <c r="C35" s="60"/>
      <c r="D35" s="60"/>
      <c r="E35" s="73">
        <f>IF(A35="","",SUMIFS('Guest list'!$M$6:$M$1505,'Guest list'!$Q$6:$Q$1505,A35))</f>
      </c>
      <c r="F35" s="73">
        <f>IF(A35="","",N(D35)-E35)</f>
      </c>
      <c r="G35" s="60"/>
    </row>
    <row r="36" spans="1:7" x14ac:dyDescent="0.25">
      <c r="A36" s="56"/>
      <c r="B36" s="56"/>
      <c r="C36" s="56"/>
      <c r="D36" s="56"/>
      <c r="E36" s="72">
        <f>IF(A36="","",SUMIFS('Guest list'!$M$6:$M$1505,'Guest list'!$Q$6:$Q$1505,A36))</f>
      </c>
      <c r="F36" s="72">
        <f>IF(A36="","",N(D36)-E36)</f>
      </c>
      <c r="G36" s="56"/>
    </row>
    <row r="37" spans="1:7" x14ac:dyDescent="0.25">
      <c r="A37" s="60"/>
      <c r="B37" s="60"/>
      <c r="C37" s="60"/>
      <c r="D37" s="60"/>
      <c r="E37" s="73">
        <f>IF(A37="","",SUMIFS('Guest list'!$M$6:$M$1505,'Guest list'!$Q$6:$Q$1505,A37))</f>
      </c>
      <c r="F37" s="73">
        <f>IF(A37="","",N(D37)-E37)</f>
      </c>
      <c r="G37" s="60"/>
    </row>
    <row r="38" spans="1:7" x14ac:dyDescent="0.25">
      <c r="A38" s="56"/>
      <c r="B38" s="56"/>
      <c r="C38" s="56"/>
      <c r="D38" s="56"/>
      <c r="E38" s="72">
        <f>IF(A38="","",SUMIFS('Guest list'!$M$6:$M$1505,'Guest list'!$Q$6:$Q$1505,A38))</f>
      </c>
      <c r="F38" s="72">
        <f>IF(A38="","",N(D38)-E38)</f>
      </c>
      <c r="G38" s="56"/>
    </row>
    <row r="39" spans="1:7" x14ac:dyDescent="0.25">
      <c r="A39" s="60"/>
      <c r="B39" s="60"/>
      <c r="C39" s="60"/>
      <c r="D39" s="60"/>
      <c r="E39" s="73">
        <f>IF(A39="","",SUMIFS('Guest list'!$M$6:$M$1505,'Guest list'!$Q$6:$Q$1505,A39))</f>
      </c>
      <c r="F39" s="73">
        <f>IF(A39="","",N(D39)-E39)</f>
      </c>
      <c r="G39" s="60"/>
    </row>
    <row r="40" spans="1:7" x14ac:dyDescent="0.25">
      <c r="A40" s="56"/>
      <c r="B40" s="56"/>
      <c r="C40" s="56"/>
      <c r="D40" s="56"/>
      <c r="E40" s="72">
        <f>IF(A40="","",SUMIFS('Guest list'!$M$6:$M$1505,'Guest list'!$Q$6:$Q$1505,A40))</f>
      </c>
      <c r="F40" s="72">
        <f>IF(A40="","",N(D40)-E40)</f>
      </c>
      <c r="G40" s="56"/>
    </row>
    <row r="41" spans="1:7" x14ac:dyDescent="0.25">
      <c r="A41" s="60"/>
      <c r="B41" s="60"/>
      <c r="C41" s="60"/>
      <c r="D41" s="60"/>
      <c r="E41" s="73">
        <f>IF(A41="","",SUMIFS('Guest list'!$M$6:$M$1505,'Guest list'!$Q$6:$Q$1505,A41))</f>
      </c>
      <c r="F41" s="73">
        <f>IF(A41="","",N(D41)-E41)</f>
      </c>
      <c r="G41" s="60"/>
    </row>
    <row r="42" spans="1:7" x14ac:dyDescent="0.25">
      <c r="A42" s="56"/>
      <c r="B42" s="56"/>
      <c r="C42" s="56"/>
      <c r="D42" s="56"/>
      <c r="E42" s="72">
        <f>IF(A42="","",SUMIFS('Guest list'!$M$6:$M$1505,'Guest list'!$Q$6:$Q$1505,A42))</f>
      </c>
      <c r="F42" s="72">
        <f>IF(A42="","",N(D42)-E42)</f>
      </c>
      <c r="G42" s="56"/>
    </row>
    <row r="43" spans="1:7" x14ac:dyDescent="0.25">
      <c r="A43" s="60"/>
      <c r="B43" s="60"/>
      <c r="C43" s="60"/>
      <c r="D43" s="60"/>
      <c r="E43" s="73">
        <f>IF(A43="","",SUMIFS('Guest list'!$M$6:$M$1505,'Guest list'!$Q$6:$Q$1505,A43))</f>
      </c>
      <c r="F43" s="73">
        <f>IF(A43="","",N(D43)-E43)</f>
      </c>
      <c r="G43" s="60"/>
    </row>
    <row r="44" spans="1:7" x14ac:dyDescent="0.25">
      <c r="A44" s="56"/>
      <c r="B44" s="56"/>
      <c r="C44" s="56"/>
      <c r="D44" s="56"/>
      <c r="E44" s="72">
        <f>IF(A44="","",SUMIFS('Guest list'!$M$6:$M$1505,'Guest list'!$Q$6:$Q$1505,A44))</f>
      </c>
      <c r="F44" s="72">
        <f>IF(A44="","",N(D44)-E44)</f>
      </c>
      <c r="G44" s="56"/>
    </row>
    <row r="45" spans="1:7" x14ac:dyDescent="0.25">
      <c r="A45" s="60"/>
      <c r="B45" s="60"/>
      <c r="C45" s="60"/>
      <c r="D45" s="60"/>
      <c r="E45" s="73">
        <f>IF(A45="","",SUMIFS('Guest list'!$M$6:$M$1505,'Guest list'!$Q$6:$Q$1505,A45))</f>
      </c>
      <c r="F45" s="73">
        <f>IF(A45="","",N(D45)-E45)</f>
      </c>
      <c r="G45" s="60"/>
    </row>
    <row r="46" spans="1:7" x14ac:dyDescent="0.25">
      <c r="A46" s="56"/>
      <c r="B46" s="56"/>
      <c r="C46" s="56"/>
      <c r="D46" s="56"/>
      <c r="E46" s="72">
        <f>IF(A46="","",SUMIFS('Guest list'!$M$6:$M$1505,'Guest list'!$Q$6:$Q$1505,A46))</f>
      </c>
      <c r="F46" s="72">
        <f>IF(A46="","",N(D46)-E46)</f>
      </c>
      <c r="G46" s="56"/>
    </row>
  </sheetData>
  <sheetProtection sheet="1" algorithmName="SHA-512" hashValue="Zv13ENgui9chbzrO6PpKXi2vdy4y1aSa3vkstECbw0FcMnjaRBrajHesF8ggSnjRgdXZNdYORIr0E4qElTsNvg==" saltValue="L0137r3z1o3ugct7uNaBkA==" spinCount="100000"/>
  <autoFilter ref="A5:G5"/>
  <conditionalFormatting sqref="F6:F46">
    <cfRule type="cellIs" dxfId="9" priority="1" operator="lessThan">
      <formula>0</formula>
    </cfRule>
  </conditionalFormatting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Z505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4" customWidth="1"/>
    <col min="3" max="3" width="18" customWidth="1"/>
    <col min="4" max="4" width="14" customWidth="1"/>
    <col min="5" max="5" width="24" customWidth="1"/>
    <col min="6" max="6" width="22" customWidth="1"/>
    <col min="7" max="7" width="13" customWidth="1"/>
    <col min="8" max="8" width="16" customWidth="1"/>
    <col min="9" max="9" width="13" customWidth="1"/>
    <col min="10" max="10" width="17" customWidth="1"/>
    <col min="11" max="11" width="11" customWidth="1"/>
    <col min="12" max="12" width="28" customWidth="1"/>
    <col min="26" max="26" width="9" hidden="1" customWidth="1"/>
  </cols>
  <sheetData>
    <row r="1" ht="80" customHeight="1" spans="1:12" x14ac:dyDescent="0.25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49" customHeight="1" spans="1:12" x14ac:dyDescent="0.25">
      <c r="A2" s="3" t="s">
        <v>329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26" customHeight="1" spans="1:4" x14ac:dyDescent="0.25">
      <c r="A3" s="52" t="s">
        <v>83</v>
      </c>
      <c r="B3" s="53">
        <f>COUNTIF(H6:H505,"Booked")+COUNTIF(H6:H505,"Done")</f>
      </c>
      <c r="C3" s="52" t="s">
        <v>330</v>
      </c>
      <c r="D3" s="53">
        <f>COUNTIF(H6:H505,"Shortlisted")+COUNTIF(H6:H505,"Asked for a quote")+COUNTIF(H6:H505,"Quote in")</f>
      </c>
    </row>
    <row r="5" ht="24" customHeight="1" spans="1:12" x14ac:dyDescent="0.25">
      <c r="A5" s="27" t="s">
        <v>81</v>
      </c>
      <c r="B5" s="27" t="s">
        <v>331</v>
      </c>
      <c r="C5" s="27" t="s">
        <v>332</v>
      </c>
      <c r="D5" s="27" t="s">
        <v>333</v>
      </c>
      <c r="E5" s="27" t="s">
        <v>229</v>
      </c>
      <c r="F5" s="27" t="s">
        <v>334</v>
      </c>
      <c r="G5" s="27" t="s">
        <v>335</v>
      </c>
      <c r="H5" s="27" t="s">
        <v>96</v>
      </c>
      <c r="I5" s="27" t="s">
        <v>336</v>
      </c>
      <c r="J5" s="27" t="s">
        <v>337</v>
      </c>
      <c r="K5" s="27" t="s">
        <v>338</v>
      </c>
      <c r="L5" s="27" t="s">
        <v>98</v>
      </c>
    </row>
    <row r="6" spans="1:26" x14ac:dyDescent="0.25">
      <c r="A6" s="54" t="s">
        <v>13</v>
      </c>
      <c r="B6" s="54" t="s">
        <v>14</v>
      </c>
      <c r="C6" s="54" t="s">
        <v>339</v>
      </c>
      <c r="D6" s="54" t="s">
        <v>340</v>
      </c>
      <c r="E6" s="54" t="s">
        <v>341</v>
      </c>
      <c r="F6" s="56"/>
      <c r="G6" s="66">
        <v>12700</v>
      </c>
      <c r="H6" s="54" t="s">
        <v>83</v>
      </c>
      <c r="I6" s="71"/>
      <c r="J6" s="64"/>
      <c r="K6" s="56"/>
      <c r="L6" s="56"/>
      <c r="Z6" s="57">
        <f>IF(OR(A6="",H6="Booked",H6="Done",H6="Not going ahead"),"",ROW())</f>
      </c>
    </row>
    <row r="7" spans="1:26" x14ac:dyDescent="0.25">
      <c r="A7" s="58" t="s">
        <v>342</v>
      </c>
      <c r="B7" s="58" t="s">
        <v>204</v>
      </c>
      <c r="C7" s="58" t="s">
        <v>343</v>
      </c>
      <c r="D7" s="58" t="s">
        <v>344</v>
      </c>
      <c r="E7" s="60"/>
      <c r="F7" s="60"/>
      <c r="G7" s="68">
        <v>9600</v>
      </c>
      <c r="H7" s="58" t="s">
        <v>83</v>
      </c>
      <c r="I7" s="69"/>
      <c r="J7" s="63"/>
      <c r="K7" s="60"/>
      <c r="L7" s="60"/>
      <c r="Z7" s="57">
        <f>IF(OR(A7="",H7="Booked",H7="Done",H7="Not going ahead"),"",ROW())</f>
      </c>
    </row>
    <row r="8" spans="1:26" x14ac:dyDescent="0.25">
      <c r="A8" s="54" t="s">
        <v>88</v>
      </c>
      <c r="B8" s="54" t="s">
        <v>208</v>
      </c>
      <c r="C8" s="54" t="s">
        <v>345</v>
      </c>
      <c r="D8" s="54" t="s">
        <v>346</v>
      </c>
      <c r="E8" s="56"/>
      <c r="F8" s="56"/>
      <c r="G8" s="66">
        <v>4200</v>
      </c>
      <c r="H8" s="54" t="s">
        <v>83</v>
      </c>
      <c r="I8" s="71"/>
      <c r="J8" s="64"/>
      <c r="K8" s="56"/>
      <c r="L8" s="56"/>
      <c r="Z8" s="57">
        <f>IF(OR(A8="",H8="Booked",H8="Done",H8="Not going ahead"),"",ROW())</f>
      </c>
    </row>
    <row r="9" spans="1:26" x14ac:dyDescent="0.25">
      <c r="A9" s="58" t="s">
        <v>89</v>
      </c>
      <c r="B9" s="58" t="s">
        <v>210</v>
      </c>
      <c r="C9" s="58" t="s">
        <v>347</v>
      </c>
      <c r="D9" s="58" t="s">
        <v>348</v>
      </c>
      <c r="E9" s="60"/>
      <c r="F9" s="60"/>
      <c r="G9" s="68">
        <v>3400</v>
      </c>
      <c r="H9" s="58" t="s">
        <v>349</v>
      </c>
      <c r="I9" s="69"/>
      <c r="J9" s="63"/>
      <c r="K9" s="60"/>
      <c r="L9" s="60"/>
      <c r="Z9" s="57">
        <f>IF(OR(A9="",H9="Booked",H9="Done",H9="Not going ahead"),"",ROW())</f>
      </c>
    </row>
    <row r="10" spans="1:26" x14ac:dyDescent="0.25">
      <c r="A10" s="54" t="s">
        <v>90</v>
      </c>
      <c r="B10" s="54" t="s">
        <v>212</v>
      </c>
      <c r="C10" s="54" t="s">
        <v>350</v>
      </c>
      <c r="D10" s="54" t="s">
        <v>351</v>
      </c>
      <c r="E10" s="56"/>
      <c r="F10" s="56"/>
      <c r="G10" s="66">
        <v>2750</v>
      </c>
      <c r="H10" s="54" t="s">
        <v>83</v>
      </c>
      <c r="I10" s="71"/>
      <c r="J10" s="64"/>
      <c r="K10" s="56"/>
      <c r="L10" s="56"/>
      <c r="Z10" s="57">
        <f>IF(OR(A10="",H10="Booked",H10="Done",H10="Not going ahead"),"",ROW())</f>
      </c>
    </row>
    <row r="11" spans="1:26" x14ac:dyDescent="0.25">
      <c r="A11" s="58" t="s">
        <v>298</v>
      </c>
      <c r="B11" s="58" t="s">
        <v>206</v>
      </c>
      <c r="C11" s="58" t="s">
        <v>352</v>
      </c>
      <c r="D11" s="60"/>
      <c r="E11" s="60"/>
      <c r="F11" s="60"/>
      <c r="G11" s="68">
        <v>850</v>
      </c>
      <c r="H11" s="58" t="s">
        <v>353</v>
      </c>
      <c r="I11" s="69"/>
      <c r="J11" s="63"/>
      <c r="K11" s="60"/>
      <c r="L11" s="60"/>
      <c r="Z11" s="57">
        <f>IF(OR(A11="",H11="Booked",H11="Done",H11="Not going ahead"),"",ROW())</f>
      </c>
    </row>
    <row r="12" spans="1:26" x14ac:dyDescent="0.25">
      <c r="A12" s="54" t="s">
        <v>354</v>
      </c>
      <c r="B12" s="54" t="s">
        <v>355</v>
      </c>
      <c r="C12" s="54" t="s">
        <v>356</v>
      </c>
      <c r="D12" s="54" t="s">
        <v>357</v>
      </c>
      <c r="E12" s="56"/>
      <c r="F12" s="56"/>
      <c r="G12" s="66">
        <v>900</v>
      </c>
      <c r="H12" s="54" t="s">
        <v>83</v>
      </c>
      <c r="I12" s="71"/>
      <c r="J12" s="64"/>
      <c r="K12" s="56"/>
      <c r="L12" s="56"/>
      <c r="Z12" s="57">
        <f>IF(OR(A12="",H12="Booked",H12="Done",H12="Not going ahead"),"",ROW())</f>
      </c>
    </row>
    <row r="13" spans="1:26" x14ac:dyDescent="0.25">
      <c r="A13" s="60"/>
      <c r="B13" s="60"/>
      <c r="C13" s="60"/>
      <c r="D13" s="60"/>
      <c r="E13" s="60"/>
      <c r="F13" s="60"/>
      <c r="G13" s="69"/>
      <c r="H13" s="60"/>
      <c r="I13" s="69"/>
      <c r="J13" s="63"/>
      <c r="K13" s="60"/>
      <c r="L13" s="60"/>
      <c r="Z13" s="57">
        <f>IF(OR(A13="",H13="Booked",H13="Done",H13="Not going ahead"),"",ROW())</f>
      </c>
    </row>
    <row r="14" spans="1:26" x14ac:dyDescent="0.25">
      <c r="A14" s="56"/>
      <c r="B14" s="56"/>
      <c r="C14" s="56"/>
      <c r="D14" s="56"/>
      <c r="E14" s="56"/>
      <c r="F14" s="56"/>
      <c r="G14" s="71"/>
      <c r="H14" s="56"/>
      <c r="I14" s="71"/>
      <c r="J14" s="64"/>
      <c r="K14" s="56"/>
      <c r="L14" s="56"/>
      <c r="Z14" s="57">
        <f>IF(OR(A14="",H14="Booked",H14="Done",H14="Not going ahead"),"",ROW())</f>
      </c>
    </row>
    <row r="15" spans="1:26" x14ac:dyDescent="0.25">
      <c r="A15" s="60"/>
      <c r="B15" s="60"/>
      <c r="C15" s="60"/>
      <c r="D15" s="60"/>
      <c r="E15" s="60"/>
      <c r="F15" s="60"/>
      <c r="G15" s="69"/>
      <c r="H15" s="60"/>
      <c r="I15" s="69"/>
      <c r="J15" s="63"/>
      <c r="K15" s="60"/>
      <c r="L15" s="60"/>
      <c r="Z15" s="57">
        <f>IF(OR(A15="",H15="Booked",H15="Done",H15="Not going ahead"),"",ROW())</f>
      </c>
    </row>
    <row r="16" spans="1:26" x14ac:dyDescent="0.25">
      <c r="A16" s="56"/>
      <c r="B16" s="56"/>
      <c r="C16" s="56"/>
      <c r="D16" s="56"/>
      <c r="E16" s="56"/>
      <c r="F16" s="56"/>
      <c r="G16" s="71"/>
      <c r="H16" s="56"/>
      <c r="I16" s="71"/>
      <c r="J16" s="64"/>
      <c r="K16" s="56"/>
      <c r="L16" s="56"/>
      <c r="Z16" s="57">
        <f>IF(OR(A16="",H16="Booked",H16="Done",H16="Not going ahead"),"",ROW())</f>
      </c>
    </row>
    <row r="17" spans="1:26" x14ac:dyDescent="0.25">
      <c r="A17" s="60"/>
      <c r="B17" s="60"/>
      <c r="C17" s="60"/>
      <c r="D17" s="60"/>
      <c r="E17" s="60"/>
      <c r="F17" s="60"/>
      <c r="G17" s="69"/>
      <c r="H17" s="60"/>
      <c r="I17" s="69"/>
      <c r="J17" s="63"/>
      <c r="K17" s="60"/>
      <c r="L17" s="60"/>
      <c r="Z17" s="57">
        <f>IF(OR(A17="",H17="Booked",H17="Done",H17="Not going ahead"),"",ROW())</f>
      </c>
    </row>
    <row r="18" spans="1:26" x14ac:dyDescent="0.25">
      <c r="A18" s="56"/>
      <c r="B18" s="56"/>
      <c r="C18" s="56"/>
      <c r="D18" s="56"/>
      <c r="E18" s="56"/>
      <c r="F18" s="56"/>
      <c r="G18" s="71"/>
      <c r="H18" s="56"/>
      <c r="I18" s="71"/>
      <c r="J18" s="64"/>
      <c r="K18" s="56"/>
      <c r="L18" s="56"/>
      <c r="Z18" s="57">
        <f>IF(OR(A18="",H18="Booked",H18="Done",H18="Not going ahead"),"",ROW())</f>
      </c>
    </row>
    <row r="19" spans="1:26" x14ac:dyDescent="0.25">
      <c r="A19" s="60"/>
      <c r="B19" s="60"/>
      <c r="C19" s="60"/>
      <c r="D19" s="60"/>
      <c r="E19" s="60"/>
      <c r="F19" s="60"/>
      <c r="G19" s="69"/>
      <c r="H19" s="60"/>
      <c r="I19" s="69"/>
      <c r="J19" s="63"/>
      <c r="K19" s="60"/>
      <c r="L19" s="60"/>
      <c r="Z19" s="57">
        <f>IF(OR(A19="",H19="Booked",H19="Done",H19="Not going ahead"),"",ROW())</f>
      </c>
    </row>
    <row r="20" spans="1:26" x14ac:dyDescent="0.25">
      <c r="A20" s="56"/>
      <c r="B20" s="56"/>
      <c r="C20" s="56"/>
      <c r="D20" s="56"/>
      <c r="E20" s="56"/>
      <c r="F20" s="56"/>
      <c r="G20" s="71"/>
      <c r="H20" s="56"/>
      <c r="I20" s="71"/>
      <c r="J20" s="64"/>
      <c r="K20" s="56"/>
      <c r="L20" s="56"/>
      <c r="Z20" s="57">
        <f>IF(OR(A20="",H20="Booked",H20="Done",H20="Not going ahead"),"",ROW())</f>
      </c>
    </row>
    <row r="21" spans="1:26" x14ac:dyDescent="0.25">
      <c r="A21" s="60"/>
      <c r="B21" s="60"/>
      <c r="C21" s="60"/>
      <c r="D21" s="60"/>
      <c r="E21" s="60"/>
      <c r="F21" s="60"/>
      <c r="G21" s="69"/>
      <c r="H21" s="60"/>
      <c r="I21" s="69"/>
      <c r="J21" s="63"/>
      <c r="K21" s="60"/>
      <c r="L21" s="60"/>
      <c r="Z21" s="57">
        <f>IF(OR(A21="",H21="Booked",H21="Done",H21="Not going ahead"),"",ROW())</f>
      </c>
    </row>
    <row r="22" spans="1:26" x14ac:dyDescent="0.25">
      <c r="A22" s="56"/>
      <c r="B22" s="56"/>
      <c r="C22" s="56"/>
      <c r="D22" s="56"/>
      <c r="E22" s="56"/>
      <c r="F22" s="56"/>
      <c r="G22" s="71"/>
      <c r="H22" s="56"/>
      <c r="I22" s="71"/>
      <c r="J22" s="64"/>
      <c r="K22" s="56"/>
      <c r="L22" s="56"/>
      <c r="Z22" s="57">
        <f>IF(OR(A22="",H22="Booked",H22="Done",H22="Not going ahead"),"",ROW())</f>
      </c>
    </row>
    <row r="23" spans="1:26" x14ac:dyDescent="0.25">
      <c r="A23" s="60"/>
      <c r="B23" s="60"/>
      <c r="C23" s="60"/>
      <c r="D23" s="60"/>
      <c r="E23" s="60"/>
      <c r="F23" s="60"/>
      <c r="G23" s="69"/>
      <c r="H23" s="60"/>
      <c r="I23" s="69"/>
      <c r="J23" s="63"/>
      <c r="K23" s="60"/>
      <c r="L23" s="60"/>
      <c r="Z23" s="57">
        <f>IF(OR(A23="",H23="Booked",H23="Done",H23="Not going ahead"),"",ROW())</f>
      </c>
    </row>
    <row r="24" spans="1:26" x14ac:dyDescent="0.25">
      <c r="A24" s="56"/>
      <c r="B24" s="56"/>
      <c r="C24" s="56"/>
      <c r="D24" s="56"/>
      <c r="E24" s="56"/>
      <c r="F24" s="56"/>
      <c r="G24" s="71"/>
      <c r="H24" s="56"/>
      <c r="I24" s="71"/>
      <c r="J24" s="64"/>
      <c r="K24" s="56"/>
      <c r="L24" s="56"/>
      <c r="Z24" s="57">
        <f>IF(OR(A24="",H24="Booked",H24="Done",H24="Not going ahead"),"",ROW())</f>
      </c>
    </row>
    <row r="25" spans="1:26" x14ac:dyDescent="0.25">
      <c r="A25" s="60"/>
      <c r="B25" s="60"/>
      <c r="C25" s="60"/>
      <c r="D25" s="60"/>
      <c r="E25" s="60"/>
      <c r="F25" s="60"/>
      <c r="G25" s="69"/>
      <c r="H25" s="60"/>
      <c r="I25" s="69"/>
      <c r="J25" s="63"/>
      <c r="K25" s="60"/>
      <c r="L25" s="60"/>
      <c r="Z25" s="57">
        <f>IF(OR(A25="",H25="Booked",H25="Done",H25="Not going ahead"),"",ROW())</f>
      </c>
    </row>
    <row r="26" spans="1:26" x14ac:dyDescent="0.25">
      <c r="A26" s="56"/>
      <c r="B26" s="56"/>
      <c r="C26" s="56"/>
      <c r="D26" s="56"/>
      <c r="E26" s="56"/>
      <c r="F26" s="56"/>
      <c r="G26" s="71"/>
      <c r="H26" s="56"/>
      <c r="I26" s="71"/>
      <c r="J26" s="64"/>
      <c r="K26" s="56"/>
      <c r="L26" s="56"/>
      <c r="Z26" s="57">
        <f>IF(OR(A26="",H26="Booked",H26="Done",H26="Not going ahead"),"",ROW())</f>
      </c>
    </row>
    <row r="27" spans="1:26" x14ac:dyDescent="0.25">
      <c r="A27" s="60"/>
      <c r="B27" s="60"/>
      <c r="C27" s="60"/>
      <c r="D27" s="60"/>
      <c r="E27" s="60"/>
      <c r="F27" s="60"/>
      <c r="G27" s="69"/>
      <c r="H27" s="60"/>
      <c r="I27" s="69"/>
      <c r="J27" s="63"/>
      <c r="K27" s="60"/>
      <c r="L27" s="60"/>
      <c r="Z27" s="57">
        <f>IF(OR(A27="",H27="Booked",H27="Done",H27="Not going ahead"),"",ROW())</f>
      </c>
    </row>
    <row r="28" spans="1:26" x14ac:dyDescent="0.25">
      <c r="A28" s="56"/>
      <c r="B28" s="56"/>
      <c r="C28" s="56"/>
      <c r="D28" s="56"/>
      <c r="E28" s="56"/>
      <c r="F28" s="56"/>
      <c r="G28" s="71"/>
      <c r="H28" s="56"/>
      <c r="I28" s="71"/>
      <c r="J28" s="64"/>
      <c r="K28" s="56"/>
      <c r="L28" s="56"/>
      <c r="Z28" s="57">
        <f>IF(OR(A28="",H28="Booked",H28="Done",H28="Not going ahead"),"",ROW())</f>
      </c>
    </row>
    <row r="29" spans="1:26" x14ac:dyDescent="0.25">
      <c r="A29" s="60"/>
      <c r="B29" s="60"/>
      <c r="C29" s="60"/>
      <c r="D29" s="60"/>
      <c r="E29" s="60"/>
      <c r="F29" s="60"/>
      <c r="G29" s="69"/>
      <c r="H29" s="60"/>
      <c r="I29" s="69"/>
      <c r="J29" s="63"/>
      <c r="K29" s="60"/>
      <c r="L29" s="60"/>
      <c r="Z29" s="57">
        <f>IF(OR(A29="",H29="Booked",H29="Done",H29="Not going ahead"),"",ROW())</f>
      </c>
    </row>
    <row r="30" spans="1:26" x14ac:dyDescent="0.25">
      <c r="A30" s="56"/>
      <c r="B30" s="56"/>
      <c r="C30" s="56"/>
      <c r="D30" s="56"/>
      <c r="E30" s="56"/>
      <c r="F30" s="56"/>
      <c r="G30" s="71"/>
      <c r="H30" s="56"/>
      <c r="I30" s="71"/>
      <c r="J30" s="64"/>
      <c r="K30" s="56"/>
      <c r="L30" s="56"/>
      <c r="Z30" s="57">
        <f>IF(OR(A30="",H30="Booked",H30="Done",H30="Not going ahead"),"",ROW())</f>
      </c>
    </row>
    <row r="31" spans="1:26" x14ac:dyDescent="0.25">
      <c r="A31" s="60"/>
      <c r="B31" s="60"/>
      <c r="C31" s="60"/>
      <c r="D31" s="60"/>
      <c r="E31" s="60"/>
      <c r="F31" s="60"/>
      <c r="G31" s="69"/>
      <c r="H31" s="60"/>
      <c r="I31" s="69"/>
      <c r="J31" s="63"/>
      <c r="K31" s="60"/>
      <c r="L31" s="60"/>
      <c r="Z31" s="57">
        <f>IF(OR(A31="",H31="Booked",H31="Done",H31="Not going ahead"),"",ROW())</f>
      </c>
    </row>
    <row r="32" spans="1:26" x14ac:dyDescent="0.25">
      <c r="A32" s="56"/>
      <c r="B32" s="56"/>
      <c r="C32" s="56"/>
      <c r="D32" s="56"/>
      <c r="E32" s="56"/>
      <c r="F32" s="56"/>
      <c r="G32" s="71"/>
      <c r="H32" s="56"/>
      <c r="I32" s="71"/>
      <c r="J32" s="64"/>
      <c r="K32" s="56"/>
      <c r="L32" s="56"/>
      <c r="Z32" s="57">
        <f>IF(OR(A32="",H32="Booked",H32="Done",H32="Not going ahead"),"",ROW())</f>
      </c>
    </row>
    <row r="33" spans="1:26" x14ac:dyDescent="0.25">
      <c r="A33" s="60"/>
      <c r="B33" s="60"/>
      <c r="C33" s="60"/>
      <c r="D33" s="60"/>
      <c r="E33" s="60"/>
      <c r="F33" s="60"/>
      <c r="G33" s="69"/>
      <c r="H33" s="60"/>
      <c r="I33" s="69"/>
      <c r="J33" s="63"/>
      <c r="K33" s="60"/>
      <c r="L33" s="60"/>
      <c r="Z33" s="57">
        <f>IF(OR(A33="",H33="Booked",H33="Done",H33="Not going ahead"),"",ROW())</f>
      </c>
    </row>
    <row r="34" spans="1:26" x14ac:dyDescent="0.25">
      <c r="A34" s="56"/>
      <c r="B34" s="56"/>
      <c r="C34" s="56"/>
      <c r="D34" s="56"/>
      <c r="E34" s="56"/>
      <c r="F34" s="56"/>
      <c r="G34" s="71"/>
      <c r="H34" s="56"/>
      <c r="I34" s="71"/>
      <c r="J34" s="64"/>
      <c r="K34" s="56"/>
      <c r="L34" s="56"/>
      <c r="Z34" s="57">
        <f>IF(OR(A34="",H34="Booked",H34="Done",H34="Not going ahead"),"",ROW())</f>
      </c>
    </row>
    <row r="35" spans="1:26" x14ac:dyDescent="0.25">
      <c r="A35" s="60"/>
      <c r="B35" s="60"/>
      <c r="C35" s="60"/>
      <c r="D35" s="60"/>
      <c r="E35" s="60"/>
      <c r="F35" s="60"/>
      <c r="G35" s="69"/>
      <c r="H35" s="60"/>
      <c r="I35" s="69"/>
      <c r="J35" s="63"/>
      <c r="K35" s="60"/>
      <c r="L35" s="60"/>
      <c r="Z35" s="57">
        <f>IF(OR(A35="",H35="Booked",H35="Done",H35="Not going ahead"),"",ROW())</f>
      </c>
    </row>
    <row r="36" spans="1:26" x14ac:dyDescent="0.25">
      <c r="A36" s="56"/>
      <c r="B36" s="56"/>
      <c r="C36" s="56"/>
      <c r="D36" s="56"/>
      <c r="E36" s="56"/>
      <c r="F36" s="56"/>
      <c r="G36" s="71"/>
      <c r="H36" s="56"/>
      <c r="I36" s="71"/>
      <c r="J36" s="64"/>
      <c r="K36" s="56"/>
      <c r="L36" s="56"/>
      <c r="Z36" s="57">
        <f>IF(OR(A36="",H36="Booked",H36="Done",H36="Not going ahead"),"",ROW())</f>
      </c>
    </row>
    <row r="37" spans="1:26" x14ac:dyDescent="0.25">
      <c r="A37" s="60"/>
      <c r="B37" s="60"/>
      <c r="C37" s="60"/>
      <c r="D37" s="60"/>
      <c r="E37" s="60"/>
      <c r="F37" s="60"/>
      <c r="G37" s="69"/>
      <c r="H37" s="60"/>
      <c r="I37" s="69"/>
      <c r="J37" s="63"/>
      <c r="K37" s="60"/>
      <c r="L37" s="60"/>
      <c r="Z37" s="57">
        <f>IF(OR(A37="",H37="Booked",H37="Done",H37="Not going ahead"),"",ROW())</f>
      </c>
    </row>
    <row r="38" spans="1:26" x14ac:dyDescent="0.25">
      <c r="A38" s="56"/>
      <c r="B38" s="56"/>
      <c r="C38" s="56"/>
      <c r="D38" s="56"/>
      <c r="E38" s="56"/>
      <c r="F38" s="56"/>
      <c r="G38" s="71"/>
      <c r="H38" s="56"/>
      <c r="I38" s="71"/>
      <c r="J38" s="64"/>
      <c r="K38" s="56"/>
      <c r="L38" s="56"/>
      <c r="Z38" s="57">
        <f>IF(OR(A38="",H38="Booked",H38="Done",H38="Not going ahead"),"",ROW())</f>
      </c>
    </row>
    <row r="39" spans="1:26" x14ac:dyDescent="0.25">
      <c r="A39" s="60"/>
      <c r="B39" s="60"/>
      <c r="C39" s="60"/>
      <c r="D39" s="60"/>
      <c r="E39" s="60"/>
      <c r="F39" s="60"/>
      <c r="G39" s="69"/>
      <c r="H39" s="60"/>
      <c r="I39" s="69"/>
      <c r="J39" s="63"/>
      <c r="K39" s="60"/>
      <c r="L39" s="60"/>
      <c r="Z39" s="57">
        <f>IF(OR(A39="",H39="Booked",H39="Done",H39="Not going ahead"),"",ROW())</f>
      </c>
    </row>
    <row r="40" spans="1:26" x14ac:dyDescent="0.25">
      <c r="A40" s="56"/>
      <c r="B40" s="56"/>
      <c r="C40" s="56"/>
      <c r="D40" s="56"/>
      <c r="E40" s="56"/>
      <c r="F40" s="56"/>
      <c r="G40" s="71"/>
      <c r="H40" s="56"/>
      <c r="I40" s="71"/>
      <c r="J40" s="64"/>
      <c r="K40" s="56"/>
      <c r="L40" s="56"/>
      <c r="Z40" s="57">
        <f>IF(OR(A40="",H40="Booked",H40="Done",H40="Not going ahead"),"",ROW())</f>
      </c>
    </row>
    <row r="41" spans="1:26" x14ac:dyDescent="0.25">
      <c r="A41" s="60"/>
      <c r="B41" s="60"/>
      <c r="C41" s="60"/>
      <c r="D41" s="60"/>
      <c r="E41" s="60"/>
      <c r="F41" s="60"/>
      <c r="G41" s="69"/>
      <c r="H41" s="60"/>
      <c r="I41" s="69"/>
      <c r="J41" s="63"/>
      <c r="K41" s="60"/>
      <c r="L41" s="60"/>
      <c r="Z41" s="57">
        <f>IF(OR(A41="",H41="Booked",H41="Done",H41="Not going ahead"),"",ROW())</f>
      </c>
    </row>
    <row r="42" spans="1:26" x14ac:dyDescent="0.25">
      <c r="A42" s="56"/>
      <c r="B42" s="56"/>
      <c r="C42" s="56"/>
      <c r="D42" s="56"/>
      <c r="E42" s="56"/>
      <c r="F42" s="56"/>
      <c r="G42" s="71"/>
      <c r="H42" s="56"/>
      <c r="I42" s="71"/>
      <c r="J42" s="64"/>
      <c r="K42" s="56"/>
      <c r="L42" s="56"/>
      <c r="Z42" s="57">
        <f>IF(OR(A42="",H42="Booked",H42="Done",H42="Not going ahead"),"",ROW())</f>
      </c>
    </row>
    <row r="43" spans="1:26" x14ac:dyDescent="0.25">
      <c r="A43" s="60"/>
      <c r="B43" s="60"/>
      <c r="C43" s="60"/>
      <c r="D43" s="60"/>
      <c r="E43" s="60"/>
      <c r="F43" s="60"/>
      <c r="G43" s="69"/>
      <c r="H43" s="60"/>
      <c r="I43" s="69"/>
      <c r="J43" s="63"/>
      <c r="K43" s="60"/>
      <c r="L43" s="60"/>
      <c r="Z43" s="57">
        <f>IF(OR(A43="",H43="Booked",H43="Done",H43="Not going ahead"),"",ROW())</f>
      </c>
    </row>
    <row r="44" spans="1:26" x14ac:dyDescent="0.25">
      <c r="A44" s="56"/>
      <c r="B44" s="56"/>
      <c r="C44" s="56"/>
      <c r="D44" s="56"/>
      <c r="E44" s="56"/>
      <c r="F44" s="56"/>
      <c r="G44" s="71"/>
      <c r="H44" s="56"/>
      <c r="I44" s="71"/>
      <c r="J44" s="64"/>
      <c r="K44" s="56"/>
      <c r="L44" s="56"/>
      <c r="Z44" s="57">
        <f>IF(OR(A44="",H44="Booked",H44="Done",H44="Not going ahead"),"",ROW())</f>
      </c>
    </row>
    <row r="45" spans="1:26" x14ac:dyDescent="0.25">
      <c r="A45" s="60"/>
      <c r="B45" s="60"/>
      <c r="C45" s="60"/>
      <c r="D45" s="60"/>
      <c r="E45" s="60"/>
      <c r="F45" s="60"/>
      <c r="G45" s="69"/>
      <c r="H45" s="60"/>
      <c r="I45" s="69"/>
      <c r="J45" s="63"/>
      <c r="K45" s="60"/>
      <c r="L45" s="60"/>
      <c r="Z45" s="57">
        <f>IF(OR(A45="",H45="Booked",H45="Done",H45="Not going ahead"),"",ROW())</f>
      </c>
    </row>
    <row r="46" spans="1:26" x14ac:dyDescent="0.25">
      <c r="A46" s="56"/>
      <c r="B46" s="56"/>
      <c r="C46" s="56"/>
      <c r="D46" s="56"/>
      <c r="E46" s="56"/>
      <c r="F46" s="56"/>
      <c r="G46" s="71"/>
      <c r="H46" s="56"/>
      <c r="I46" s="71"/>
      <c r="J46" s="64"/>
      <c r="K46" s="56"/>
      <c r="L46" s="56"/>
      <c r="Z46" s="57">
        <f>IF(OR(A46="",H46="Booked",H46="Done",H46="Not going ahead"),"",ROW())</f>
      </c>
    </row>
    <row r="47" spans="1:26" x14ac:dyDescent="0.25">
      <c r="A47" s="60"/>
      <c r="B47" s="60"/>
      <c r="C47" s="60"/>
      <c r="D47" s="60"/>
      <c r="E47" s="60"/>
      <c r="F47" s="60"/>
      <c r="G47" s="69"/>
      <c r="H47" s="60"/>
      <c r="I47" s="69"/>
      <c r="J47" s="63"/>
      <c r="K47" s="60"/>
      <c r="L47" s="60"/>
      <c r="Z47" s="57">
        <f>IF(OR(A47="",H47="Booked",H47="Done",H47="Not going ahead"),"",ROW())</f>
      </c>
    </row>
    <row r="48" spans="1:26" x14ac:dyDescent="0.25">
      <c r="A48" s="56"/>
      <c r="B48" s="56"/>
      <c r="C48" s="56"/>
      <c r="D48" s="56"/>
      <c r="E48" s="56"/>
      <c r="F48" s="56"/>
      <c r="G48" s="71"/>
      <c r="H48" s="56"/>
      <c r="I48" s="71"/>
      <c r="J48" s="64"/>
      <c r="K48" s="56"/>
      <c r="L48" s="56"/>
      <c r="Z48" s="57">
        <f>IF(OR(A48="",H48="Booked",H48="Done",H48="Not going ahead"),"",ROW())</f>
      </c>
    </row>
    <row r="49" spans="1:26" x14ac:dyDescent="0.25">
      <c r="A49" s="60"/>
      <c r="B49" s="60"/>
      <c r="C49" s="60"/>
      <c r="D49" s="60"/>
      <c r="E49" s="60"/>
      <c r="F49" s="60"/>
      <c r="G49" s="69"/>
      <c r="H49" s="60"/>
      <c r="I49" s="69"/>
      <c r="J49" s="63"/>
      <c r="K49" s="60"/>
      <c r="L49" s="60"/>
      <c r="Z49" s="57">
        <f>IF(OR(A49="",H49="Booked",H49="Done",H49="Not going ahead"),"",ROW())</f>
      </c>
    </row>
    <row r="50" spans="1:26" x14ac:dyDescent="0.25">
      <c r="A50" s="56"/>
      <c r="B50" s="56"/>
      <c r="C50" s="56"/>
      <c r="D50" s="56"/>
      <c r="E50" s="56"/>
      <c r="F50" s="56"/>
      <c r="G50" s="71"/>
      <c r="H50" s="56"/>
      <c r="I50" s="71"/>
      <c r="J50" s="64"/>
      <c r="K50" s="56"/>
      <c r="L50" s="56"/>
      <c r="Z50" s="57">
        <f>IF(OR(A50="",H50="Booked",H50="Done",H50="Not going ahead"),"",ROW())</f>
      </c>
    </row>
    <row r="51" spans="1:26" x14ac:dyDescent="0.25">
      <c r="A51" s="60"/>
      <c r="B51" s="60"/>
      <c r="C51" s="60"/>
      <c r="D51" s="60"/>
      <c r="E51" s="60"/>
      <c r="F51" s="60"/>
      <c r="G51" s="69"/>
      <c r="H51" s="60"/>
      <c r="I51" s="69"/>
      <c r="J51" s="63"/>
      <c r="K51" s="60"/>
      <c r="L51" s="60"/>
      <c r="Z51" s="57">
        <f>IF(OR(A51="",H51="Booked",H51="Done",H51="Not going ahead"),"",ROW())</f>
      </c>
    </row>
    <row r="52" spans="1:26" x14ac:dyDescent="0.25">
      <c r="A52" s="56"/>
      <c r="B52" s="56"/>
      <c r="C52" s="56"/>
      <c r="D52" s="56"/>
      <c r="E52" s="56"/>
      <c r="F52" s="56"/>
      <c r="G52" s="71"/>
      <c r="H52" s="56"/>
      <c r="I52" s="71"/>
      <c r="J52" s="64"/>
      <c r="K52" s="56"/>
      <c r="L52" s="56"/>
      <c r="Z52" s="57">
        <f>IF(OR(A52="",H52="Booked",H52="Done",H52="Not going ahead"),"",ROW())</f>
      </c>
    </row>
    <row r="53" spans="1:26" x14ac:dyDescent="0.25">
      <c r="A53" s="60"/>
      <c r="B53" s="60"/>
      <c r="C53" s="60"/>
      <c r="D53" s="60"/>
      <c r="E53" s="60"/>
      <c r="F53" s="60"/>
      <c r="G53" s="69"/>
      <c r="H53" s="60"/>
      <c r="I53" s="69"/>
      <c r="J53" s="63"/>
      <c r="K53" s="60"/>
      <c r="L53" s="60"/>
      <c r="Z53" s="57">
        <f>IF(OR(A53="",H53="Booked",H53="Done",H53="Not going ahead"),"",ROW())</f>
      </c>
    </row>
    <row r="54" spans="1:26" x14ac:dyDescent="0.25">
      <c r="A54" s="56"/>
      <c r="B54" s="56"/>
      <c r="C54" s="56"/>
      <c r="D54" s="56"/>
      <c r="E54" s="56"/>
      <c r="F54" s="56"/>
      <c r="G54" s="71"/>
      <c r="H54" s="56"/>
      <c r="I54" s="71"/>
      <c r="J54" s="64"/>
      <c r="K54" s="56"/>
      <c r="L54" s="56"/>
      <c r="Z54" s="57">
        <f>IF(OR(A54="",H54="Booked",H54="Done",H54="Not going ahead"),"",ROW())</f>
      </c>
    </row>
    <row r="55" spans="1:26" x14ac:dyDescent="0.25">
      <c r="A55" s="60"/>
      <c r="B55" s="60"/>
      <c r="C55" s="60"/>
      <c r="D55" s="60"/>
      <c r="E55" s="60"/>
      <c r="F55" s="60"/>
      <c r="G55" s="69"/>
      <c r="H55" s="60"/>
      <c r="I55" s="69"/>
      <c r="J55" s="63"/>
      <c r="K55" s="60"/>
      <c r="L55" s="60"/>
      <c r="Z55" s="57">
        <f>IF(OR(A55="",H55="Booked",H55="Done",H55="Not going ahead"),"",ROW())</f>
      </c>
    </row>
    <row r="56" spans="1:26" x14ac:dyDescent="0.25">
      <c r="A56" s="56"/>
      <c r="B56" s="56"/>
      <c r="C56" s="56"/>
      <c r="D56" s="56"/>
      <c r="E56" s="56"/>
      <c r="F56" s="56"/>
      <c r="G56" s="71"/>
      <c r="H56" s="56"/>
      <c r="I56" s="71"/>
      <c r="J56" s="64"/>
      <c r="K56" s="56"/>
      <c r="L56" s="56"/>
      <c r="Z56" s="57">
        <f>IF(OR(A56="",H56="Booked",H56="Done",H56="Not going ahead"),"",ROW())</f>
      </c>
    </row>
    <row r="57" spans="26:26" x14ac:dyDescent="0.25">
      <c r="Z57" s="57">
        <f>IF(OR(A57="",H57="Booked",H57="Done",H57="Not going ahead"),"",ROW())</f>
      </c>
    </row>
    <row r="58" spans="26:26" x14ac:dyDescent="0.25">
      <c r="Z58" s="57">
        <f>IF(OR(A58="",H58="Booked",H58="Done",H58="Not going ahead"),"",ROW())</f>
      </c>
    </row>
    <row r="59" spans="26:26" x14ac:dyDescent="0.25">
      <c r="Z59" s="57">
        <f>IF(OR(A59="",H59="Booked",H59="Done",H59="Not going ahead"),"",ROW())</f>
      </c>
    </row>
    <row r="60" spans="26:26" x14ac:dyDescent="0.25">
      <c r="Z60" s="57">
        <f>IF(OR(A60="",H60="Booked",H60="Done",H60="Not going ahead"),"",ROW())</f>
      </c>
    </row>
    <row r="61" spans="26:26" x14ac:dyDescent="0.25">
      <c r="Z61" s="57">
        <f>IF(OR(A61="",H61="Booked",H61="Done",H61="Not going ahead"),"",ROW())</f>
      </c>
    </row>
    <row r="62" spans="26:26" x14ac:dyDescent="0.25">
      <c r="Z62" s="57">
        <f>IF(OR(A62="",H62="Booked",H62="Done",H62="Not going ahead"),"",ROW())</f>
      </c>
    </row>
    <row r="63" spans="26:26" x14ac:dyDescent="0.25">
      <c r="Z63" s="57">
        <f>IF(OR(A63="",H63="Booked",H63="Done",H63="Not going ahead"),"",ROW())</f>
      </c>
    </row>
    <row r="64" spans="26:26" x14ac:dyDescent="0.25">
      <c r="Z64" s="57">
        <f>IF(OR(A64="",H64="Booked",H64="Done",H64="Not going ahead"),"",ROW())</f>
      </c>
    </row>
    <row r="65" spans="26:26" x14ac:dyDescent="0.25">
      <c r="Z65" s="57">
        <f>IF(OR(A65="",H65="Booked",H65="Done",H65="Not going ahead"),"",ROW())</f>
      </c>
    </row>
    <row r="66" spans="26:26" x14ac:dyDescent="0.25">
      <c r="Z66" s="57">
        <f>IF(OR(A66="",H66="Booked",H66="Done",H66="Not going ahead"),"",ROW())</f>
      </c>
    </row>
    <row r="67" spans="26:26" x14ac:dyDescent="0.25">
      <c r="Z67" s="57">
        <f>IF(OR(A67="",H67="Booked",H67="Done",H67="Not going ahead"),"",ROW())</f>
      </c>
    </row>
    <row r="68" spans="26:26" x14ac:dyDescent="0.25">
      <c r="Z68" s="57">
        <f>IF(OR(A68="",H68="Booked",H68="Done",H68="Not going ahead"),"",ROW())</f>
      </c>
    </row>
    <row r="69" spans="26:26" x14ac:dyDescent="0.25">
      <c r="Z69" s="57">
        <f>IF(OR(A69="",H69="Booked",H69="Done",H69="Not going ahead"),"",ROW())</f>
      </c>
    </row>
    <row r="70" spans="26:26" x14ac:dyDescent="0.25">
      <c r="Z70" s="57">
        <f>IF(OR(A70="",H70="Booked",H70="Done",H70="Not going ahead"),"",ROW())</f>
      </c>
    </row>
    <row r="71" spans="26:26" x14ac:dyDescent="0.25">
      <c r="Z71" s="57">
        <f>IF(OR(A71="",H71="Booked",H71="Done",H71="Not going ahead"),"",ROW())</f>
      </c>
    </row>
    <row r="72" spans="26:26" x14ac:dyDescent="0.25">
      <c r="Z72" s="57">
        <f>IF(OR(A72="",H72="Booked",H72="Done",H72="Not going ahead"),"",ROW())</f>
      </c>
    </row>
    <row r="73" spans="26:26" x14ac:dyDescent="0.25">
      <c r="Z73" s="57">
        <f>IF(OR(A73="",H73="Booked",H73="Done",H73="Not going ahead"),"",ROW())</f>
      </c>
    </row>
    <row r="74" spans="26:26" x14ac:dyDescent="0.25">
      <c r="Z74" s="57">
        <f>IF(OR(A74="",H74="Booked",H74="Done",H74="Not going ahead"),"",ROW())</f>
      </c>
    </row>
    <row r="75" spans="26:26" x14ac:dyDescent="0.25">
      <c r="Z75" s="57">
        <f>IF(OR(A75="",H75="Booked",H75="Done",H75="Not going ahead"),"",ROW())</f>
      </c>
    </row>
    <row r="76" spans="26:26" x14ac:dyDescent="0.25">
      <c r="Z76" s="57">
        <f>IF(OR(A76="",H76="Booked",H76="Done",H76="Not going ahead"),"",ROW())</f>
      </c>
    </row>
    <row r="77" spans="26:26" x14ac:dyDescent="0.25">
      <c r="Z77" s="57">
        <f>IF(OR(A77="",H77="Booked",H77="Done",H77="Not going ahead"),"",ROW())</f>
      </c>
    </row>
    <row r="78" spans="26:26" x14ac:dyDescent="0.25">
      <c r="Z78" s="57">
        <f>IF(OR(A78="",H78="Booked",H78="Done",H78="Not going ahead"),"",ROW())</f>
      </c>
    </row>
    <row r="79" spans="26:26" x14ac:dyDescent="0.25">
      <c r="Z79" s="57">
        <f>IF(OR(A79="",H79="Booked",H79="Done",H79="Not going ahead"),"",ROW())</f>
      </c>
    </row>
    <row r="80" spans="26:26" x14ac:dyDescent="0.25">
      <c r="Z80" s="57">
        <f>IF(OR(A80="",H80="Booked",H80="Done",H80="Not going ahead"),"",ROW())</f>
      </c>
    </row>
    <row r="81" spans="26:26" x14ac:dyDescent="0.25">
      <c r="Z81" s="57">
        <f>IF(OR(A81="",H81="Booked",H81="Done",H81="Not going ahead"),"",ROW())</f>
      </c>
    </row>
    <row r="82" spans="26:26" x14ac:dyDescent="0.25">
      <c r="Z82" s="57">
        <f>IF(OR(A82="",H82="Booked",H82="Done",H82="Not going ahead"),"",ROW())</f>
      </c>
    </row>
    <row r="83" spans="26:26" x14ac:dyDescent="0.25">
      <c r="Z83" s="57">
        <f>IF(OR(A83="",H83="Booked",H83="Done",H83="Not going ahead"),"",ROW())</f>
      </c>
    </row>
    <row r="84" spans="26:26" x14ac:dyDescent="0.25">
      <c r="Z84" s="57">
        <f>IF(OR(A84="",H84="Booked",H84="Done",H84="Not going ahead"),"",ROW())</f>
      </c>
    </row>
    <row r="85" spans="26:26" x14ac:dyDescent="0.25">
      <c r="Z85" s="57">
        <f>IF(OR(A85="",H85="Booked",H85="Done",H85="Not going ahead"),"",ROW())</f>
      </c>
    </row>
    <row r="86" spans="26:26" x14ac:dyDescent="0.25">
      <c r="Z86" s="57">
        <f>IF(OR(A86="",H86="Booked",H86="Done",H86="Not going ahead"),"",ROW())</f>
      </c>
    </row>
    <row r="87" spans="26:26" x14ac:dyDescent="0.25">
      <c r="Z87" s="57">
        <f>IF(OR(A87="",H87="Booked",H87="Done",H87="Not going ahead"),"",ROW())</f>
      </c>
    </row>
    <row r="88" spans="26:26" x14ac:dyDescent="0.25">
      <c r="Z88" s="57">
        <f>IF(OR(A88="",H88="Booked",H88="Done",H88="Not going ahead"),"",ROW())</f>
      </c>
    </row>
    <row r="89" spans="26:26" x14ac:dyDescent="0.25">
      <c r="Z89" s="57">
        <f>IF(OR(A89="",H89="Booked",H89="Done",H89="Not going ahead"),"",ROW())</f>
      </c>
    </row>
    <row r="90" spans="26:26" x14ac:dyDescent="0.25">
      <c r="Z90" s="57">
        <f>IF(OR(A90="",H90="Booked",H90="Done",H90="Not going ahead"),"",ROW())</f>
      </c>
    </row>
    <row r="91" spans="26:26" x14ac:dyDescent="0.25">
      <c r="Z91" s="57">
        <f>IF(OR(A91="",H91="Booked",H91="Done",H91="Not going ahead"),"",ROW())</f>
      </c>
    </row>
    <row r="92" spans="26:26" x14ac:dyDescent="0.25">
      <c r="Z92" s="57">
        <f>IF(OR(A92="",H92="Booked",H92="Done",H92="Not going ahead"),"",ROW())</f>
      </c>
    </row>
    <row r="93" spans="26:26" x14ac:dyDescent="0.25">
      <c r="Z93" s="57">
        <f>IF(OR(A93="",H93="Booked",H93="Done",H93="Not going ahead"),"",ROW())</f>
      </c>
    </row>
    <row r="94" spans="26:26" x14ac:dyDescent="0.25">
      <c r="Z94" s="57">
        <f>IF(OR(A94="",H94="Booked",H94="Done",H94="Not going ahead"),"",ROW())</f>
      </c>
    </row>
    <row r="95" spans="26:26" x14ac:dyDescent="0.25">
      <c r="Z95" s="57">
        <f>IF(OR(A95="",H95="Booked",H95="Done",H95="Not going ahead"),"",ROW())</f>
      </c>
    </row>
    <row r="96" spans="26:26" x14ac:dyDescent="0.25">
      <c r="Z96" s="57">
        <f>IF(OR(A96="",H96="Booked",H96="Done",H96="Not going ahead"),"",ROW())</f>
      </c>
    </row>
    <row r="97" spans="26:26" x14ac:dyDescent="0.25">
      <c r="Z97" s="57">
        <f>IF(OR(A97="",H97="Booked",H97="Done",H97="Not going ahead"),"",ROW())</f>
      </c>
    </row>
    <row r="98" spans="26:26" x14ac:dyDescent="0.25">
      <c r="Z98" s="57">
        <f>IF(OR(A98="",H98="Booked",H98="Done",H98="Not going ahead"),"",ROW())</f>
      </c>
    </row>
    <row r="99" spans="26:26" x14ac:dyDescent="0.25">
      <c r="Z99" s="57">
        <f>IF(OR(A99="",H99="Booked",H99="Done",H99="Not going ahead"),"",ROW())</f>
      </c>
    </row>
    <row r="100" spans="26:26" x14ac:dyDescent="0.25">
      <c r="Z100" s="57">
        <f>IF(OR(A100="",H100="Booked",H100="Done",H100="Not going ahead"),"",ROW())</f>
      </c>
    </row>
    <row r="101" spans="26:26" x14ac:dyDescent="0.25">
      <c r="Z101" s="57">
        <f>IF(OR(A101="",H101="Booked",H101="Done",H101="Not going ahead"),"",ROW())</f>
      </c>
    </row>
    <row r="102" spans="26:26" x14ac:dyDescent="0.25">
      <c r="Z102" s="57">
        <f>IF(OR(A102="",H102="Booked",H102="Done",H102="Not going ahead"),"",ROW())</f>
      </c>
    </row>
    <row r="103" spans="26:26" x14ac:dyDescent="0.25">
      <c r="Z103" s="57">
        <f>IF(OR(A103="",H103="Booked",H103="Done",H103="Not going ahead"),"",ROW())</f>
      </c>
    </row>
    <row r="104" spans="26:26" x14ac:dyDescent="0.25">
      <c r="Z104" s="57">
        <f>IF(OR(A104="",H104="Booked",H104="Done",H104="Not going ahead"),"",ROW())</f>
      </c>
    </row>
    <row r="105" spans="26:26" x14ac:dyDescent="0.25">
      <c r="Z105" s="57">
        <f>IF(OR(A105="",H105="Booked",H105="Done",H105="Not going ahead"),"",ROW())</f>
      </c>
    </row>
    <row r="106" spans="26:26" x14ac:dyDescent="0.25">
      <c r="Z106" s="57">
        <f>IF(OR(A106="",H106="Booked",H106="Done",H106="Not going ahead"),"",ROW())</f>
      </c>
    </row>
    <row r="107" spans="26:26" x14ac:dyDescent="0.25">
      <c r="Z107" s="57">
        <f>IF(OR(A107="",H107="Booked",H107="Done",H107="Not going ahead"),"",ROW())</f>
      </c>
    </row>
    <row r="108" spans="26:26" x14ac:dyDescent="0.25">
      <c r="Z108" s="57">
        <f>IF(OR(A108="",H108="Booked",H108="Done",H108="Not going ahead"),"",ROW())</f>
      </c>
    </row>
    <row r="109" spans="26:26" x14ac:dyDescent="0.25">
      <c r="Z109" s="57">
        <f>IF(OR(A109="",H109="Booked",H109="Done",H109="Not going ahead"),"",ROW())</f>
      </c>
    </row>
    <row r="110" spans="26:26" x14ac:dyDescent="0.25">
      <c r="Z110" s="57">
        <f>IF(OR(A110="",H110="Booked",H110="Done",H110="Not going ahead"),"",ROW())</f>
      </c>
    </row>
    <row r="111" spans="26:26" x14ac:dyDescent="0.25">
      <c r="Z111" s="57">
        <f>IF(OR(A111="",H111="Booked",H111="Done",H111="Not going ahead"),"",ROW())</f>
      </c>
    </row>
    <row r="112" spans="26:26" x14ac:dyDescent="0.25">
      <c r="Z112" s="57">
        <f>IF(OR(A112="",H112="Booked",H112="Done",H112="Not going ahead"),"",ROW())</f>
      </c>
    </row>
    <row r="113" spans="26:26" x14ac:dyDescent="0.25">
      <c r="Z113" s="57">
        <f>IF(OR(A113="",H113="Booked",H113="Done",H113="Not going ahead"),"",ROW())</f>
      </c>
    </row>
    <row r="114" spans="26:26" x14ac:dyDescent="0.25">
      <c r="Z114" s="57">
        <f>IF(OR(A114="",H114="Booked",H114="Done",H114="Not going ahead"),"",ROW())</f>
      </c>
    </row>
    <row r="115" spans="26:26" x14ac:dyDescent="0.25">
      <c r="Z115" s="57">
        <f>IF(OR(A115="",H115="Booked",H115="Done",H115="Not going ahead"),"",ROW())</f>
      </c>
    </row>
    <row r="116" spans="26:26" x14ac:dyDescent="0.25">
      <c r="Z116" s="57">
        <f>IF(OR(A116="",H116="Booked",H116="Done",H116="Not going ahead"),"",ROW())</f>
      </c>
    </row>
    <row r="117" spans="26:26" x14ac:dyDescent="0.25">
      <c r="Z117" s="57">
        <f>IF(OR(A117="",H117="Booked",H117="Done",H117="Not going ahead"),"",ROW())</f>
      </c>
    </row>
    <row r="118" spans="26:26" x14ac:dyDescent="0.25">
      <c r="Z118" s="57">
        <f>IF(OR(A118="",H118="Booked",H118="Done",H118="Not going ahead"),"",ROW())</f>
      </c>
    </row>
    <row r="119" spans="26:26" x14ac:dyDescent="0.25">
      <c r="Z119" s="57">
        <f>IF(OR(A119="",H119="Booked",H119="Done",H119="Not going ahead"),"",ROW())</f>
      </c>
    </row>
    <row r="120" spans="26:26" x14ac:dyDescent="0.25">
      <c r="Z120" s="57">
        <f>IF(OR(A120="",H120="Booked",H120="Done",H120="Not going ahead"),"",ROW())</f>
      </c>
    </row>
    <row r="121" spans="26:26" x14ac:dyDescent="0.25">
      <c r="Z121" s="57">
        <f>IF(OR(A121="",H121="Booked",H121="Done",H121="Not going ahead"),"",ROW())</f>
      </c>
    </row>
    <row r="122" spans="26:26" x14ac:dyDescent="0.25">
      <c r="Z122" s="57">
        <f>IF(OR(A122="",H122="Booked",H122="Done",H122="Not going ahead"),"",ROW())</f>
      </c>
    </row>
    <row r="123" spans="26:26" x14ac:dyDescent="0.25">
      <c r="Z123" s="57">
        <f>IF(OR(A123="",H123="Booked",H123="Done",H123="Not going ahead"),"",ROW())</f>
      </c>
    </row>
    <row r="124" spans="26:26" x14ac:dyDescent="0.25">
      <c r="Z124" s="57">
        <f>IF(OR(A124="",H124="Booked",H124="Done",H124="Not going ahead"),"",ROW())</f>
      </c>
    </row>
    <row r="125" spans="26:26" x14ac:dyDescent="0.25">
      <c r="Z125" s="57">
        <f>IF(OR(A125="",H125="Booked",H125="Done",H125="Not going ahead"),"",ROW())</f>
      </c>
    </row>
    <row r="126" spans="26:26" x14ac:dyDescent="0.25">
      <c r="Z126" s="57">
        <f>IF(OR(A126="",H126="Booked",H126="Done",H126="Not going ahead"),"",ROW())</f>
      </c>
    </row>
    <row r="127" spans="26:26" x14ac:dyDescent="0.25">
      <c r="Z127" s="57">
        <f>IF(OR(A127="",H127="Booked",H127="Done",H127="Not going ahead"),"",ROW())</f>
      </c>
    </row>
    <row r="128" spans="26:26" x14ac:dyDescent="0.25">
      <c r="Z128" s="57">
        <f>IF(OR(A128="",H128="Booked",H128="Done",H128="Not going ahead"),"",ROW())</f>
      </c>
    </row>
    <row r="129" spans="26:26" x14ac:dyDescent="0.25">
      <c r="Z129" s="57">
        <f>IF(OR(A129="",H129="Booked",H129="Done",H129="Not going ahead"),"",ROW())</f>
      </c>
    </row>
    <row r="130" spans="26:26" x14ac:dyDescent="0.25">
      <c r="Z130" s="57">
        <f>IF(OR(A130="",H130="Booked",H130="Done",H130="Not going ahead"),"",ROW())</f>
      </c>
    </row>
    <row r="131" spans="26:26" x14ac:dyDescent="0.25">
      <c r="Z131" s="57">
        <f>IF(OR(A131="",H131="Booked",H131="Done",H131="Not going ahead"),"",ROW())</f>
      </c>
    </row>
    <row r="132" spans="26:26" x14ac:dyDescent="0.25">
      <c r="Z132" s="57">
        <f>IF(OR(A132="",H132="Booked",H132="Done",H132="Not going ahead"),"",ROW())</f>
      </c>
    </row>
    <row r="133" spans="26:26" x14ac:dyDescent="0.25">
      <c r="Z133" s="57">
        <f>IF(OR(A133="",H133="Booked",H133="Done",H133="Not going ahead"),"",ROW())</f>
      </c>
    </row>
    <row r="134" spans="26:26" x14ac:dyDescent="0.25">
      <c r="Z134" s="57">
        <f>IF(OR(A134="",H134="Booked",H134="Done",H134="Not going ahead"),"",ROW())</f>
      </c>
    </row>
    <row r="135" spans="26:26" x14ac:dyDescent="0.25">
      <c r="Z135" s="57">
        <f>IF(OR(A135="",H135="Booked",H135="Done",H135="Not going ahead"),"",ROW())</f>
      </c>
    </row>
    <row r="136" spans="26:26" x14ac:dyDescent="0.25">
      <c r="Z136" s="57">
        <f>IF(OR(A136="",H136="Booked",H136="Done",H136="Not going ahead"),"",ROW())</f>
      </c>
    </row>
    <row r="137" spans="26:26" x14ac:dyDescent="0.25">
      <c r="Z137" s="57">
        <f>IF(OR(A137="",H137="Booked",H137="Done",H137="Not going ahead"),"",ROW())</f>
      </c>
    </row>
    <row r="138" spans="26:26" x14ac:dyDescent="0.25">
      <c r="Z138" s="57">
        <f>IF(OR(A138="",H138="Booked",H138="Done",H138="Not going ahead"),"",ROW())</f>
      </c>
    </row>
    <row r="139" spans="26:26" x14ac:dyDescent="0.25">
      <c r="Z139" s="57">
        <f>IF(OR(A139="",H139="Booked",H139="Done",H139="Not going ahead"),"",ROW())</f>
      </c>
    </row>
    <row r="140" spans="26:26" x14ac:dyDescent="0.25">
      <c r="Z140" s="57">
        <f>IF(OR(A140="",H140="Booked",H140="Done",H140="Not going ahead"),"",ROW())</f>
      </c>
    </row>
    <row r="141" spans="26:26" x14ac:dyDescent="0.25">
      <c r="Z141" s="57">
        <f>IF(OR(A141="",H141="Booked",H141="Done",H141="Not going ahead"),"",ROW())</f>
      </c>
    </row>
    <row r="142" spans="26:26" x14ac:dyDescent="0.25">
      <c r="Z142" s="57">
        <f>IF(OR(A142="",H142="Booked",H142="Done",H142="Not going ahead"),"",ROW())</f>
      </c>
    </row>
    <row r="143" spans="26:26" x14ac:dyDescent="0.25">
      <c r="Z143" s="57">
        <f>IF(OR(A143="",H143="Booked",H143="Done",H143="Not going ahead"),"",ROW())</f>
      </c>
    </row>
    <row r="144" spans="26:26" x14ac:dyDescent="0.25">
      <c r="Z144" s="57">
        <f>IF(OR(A144="",H144="Booked",H144="Done",H144="Not going ahead"),"",ROW())</f>
      </c>
    </row>
    <row r="145" spans="26:26" x14ac:dyDescent="0.25">
      <c r="Z145" s="57">
        <f>IF(OR(A145="",H145="Booked",H145="Done",H145="Not going ahead"),"",ROW())</f>
      </c>
    </row>
    <row r="146" spans="26:26" x14ac:dyDescent="0.25">
      <c r="Z146" s="57">
        <f>IF(OR(A146="",H146="Booked",H146="Done",H146="Not going ahead"),"",ROW())</f>
      </c>
    </row>
    <row r="147" spans="26:26" x14ac:dyDescent="0.25">
      <c r="Z147" s="57">
        <f>IF(OR(A147="",H147="Booked",H147="Done",H147="Not going ahead"),"",ROW())</f>
      </c>
    </row>
    <row r="148" spans="26:26" x14ac:dyDescent="0.25">
      <c r="Z148" s="57">
        <f>IF(OR(A148="",H148="Booked",H148="Done",H148="Not going ahead"),"",ROW())</f>
      </c>
    </row>
    <row r="149" spans="26:26" x14ac:dyDescent="0.25">
      <c r="Z149" s="57">
        <f>IF(OR(A149="",H149="Booked",H149="Done",H149="Not going ahead"),"",ROW())</f>
      </c>
    </row>
    <row r="150" spans="26:26" x14ac:dyDescent="0.25">
      <c r="Z150" s="57">
        <f>IF(OR(A150="",H150="Booked",H150="Done",H150="Not going ahead"),"",ROW())</f>
      </c>
    </row>
    <row r="151" spans="26:26" x14ac:dyDescent="0.25">
      <c r="Z151" s="57">
        <f>IF(OR(A151="",H151="Booked",H151="Done",H151="Not going ahead"),"",ROW())</f>
      </c>
    </row>
    <row r="152" spans="26:26" x14ac:dyDescent="0.25">
      <c r="Z152" s="57">
        <f>IF(OR(A152="",H152="Booked",H152="Done",H152="Not going ahead"),"",ROW())</f>
      </c>
    </row>
    <row r="153" spans="26:26" x14ac:dyDescent="0.25">
      <c r="Z153" s="57">
        <f>IF(OR(A153="",H153="Booked",H153="Done",H153="Not going ahead"),"",ROW())</f>
      </c>
    </row>
    <row r="154" spans="26:26" x14ac:dyDescent="0.25">
      <c r="Z154" s="57">
        <f>IF(OR(A154="",H154="Booked",H154="Done",H154="Not going ahead"),"",ROW())</f>
      </c>
    </row>
    <row r="155" spans="26:26" x14ac:dyDescent="0.25">
      <c r="Z155" s="57">
        <f>IF(OR(A155="",H155="Booked",H155="Done",H155="Not going ahead"),"",ROW())</f>
      </c>
    </row>
    <row r="156" spans="26:26" x14ac:dyDescent="0.25">
      <c r="Z156" s="57">
        <f>IF(OR(A156="",H156="Booked",H156="Done",H156="Not going ahead"),"",ROW())</f>
      </c>
    </row>
    <row r="157" spans="26:26" x14ac:dyDescent="0.25">
      <c r="Z157" s="57">
        <f>IF(OR(A157="",H157="Booked",H157="Done",H157="Not going ahead"),"",ROW())</f>
      </c>
    </row>
    <row r="158" spans="26:26" x14ac:dyDescent="0.25">
      <c r="Z158" s="57">
        <f>IF(OR(A158="",H158="Booked",H158="Done",H158="Not going ahead"),"",ROW())</f>
      </c>
    </row>
    <row r="159" spans="26:26" x14ac:dyDescent="0.25">
      <c r="Z159" s="57">
        <f>IF(OR(A159="",H159="Booked",H159="Done",H159="Not going ahead"),"",ROW())</f>
      </c>
    </row>
    <row r="160" spans="26:26" x14ac:dyDescent="0.25">
      <c r="Z160" s="57">
        <f>IF(OR(A160="",H160="Booked",H160="Done",H160="Not going ahead"),"",ROW())</f>
      </c>
    </row>
    <row r="161" spans="26:26" x14ac:dyDescent="0.25">
      <c r="Z161" s="57">
        <f>IF(OR(A161="",H161="Booked",H161="Done",H161="Not going ahead"),"",ROW())</f>
      </c>
    </row>
    <row r="162" spans="26:26" x14ac:dyDescent="0.25">
      <c r="Z162" s="57">
        <f>IF(OR(A162="",H162="Booked",H162="Done",H162="Not going ahead"),"",ROW())</f>
      </c>
    </row>
    <row r="163" spans="26:26" x14ac:dyDescent="0.25">
      <c r="Z163" s="57">
        <f>IF(OR(A163="",H163="Booked",H163="Done",H163="Not going ahead"),"",ROW())</f>
      </c>
    </row>
    <row r="164" spans="26:26" x14ac:dyDescent="0.25">
      <c r="Z164" s="57">
        <f>IF(OR(A164="",H164="Booked",H164="Done",H164="Not going ahead"),"",ROW())</f>
      </c>
    </row>
    <row r="165" spans="26:26" x14ac:dyDescent="0.25">
      <c r="Z165" s="57">
        <f>IF(OR(A165="",H165="Booked",H165="Done",H165="Not going ahead"),"",ROW())</f>
      </c>
    </row>
    <row r="166" spans="26:26" x14ac:dyDescent="0.25">
      <c r="Z166" s="57">
        <f>IF(OR(A166="",H166="Booked",H166="Done",H166="Not going ahead"),"",ROW())</f>
      </c>
    </row>
    <row r="167" spans="26:26" x14ac:dyDescent="0.25">
      <c r="Z167" s="57">
        <f>IF(OR(A167="",H167="Booked",H167="Done",H167="Not going ahead"),"",ROW())</f>
      </c>
    </row>
    <row r="168" spans="26:26" x14ac:dyDescent="0.25">
      <c r="Z168" s="57">
        <f>IF(OR(A168="",H168="Booked",H168="Done",H168="Not going ahead"),"",ROW())</f>
      </c>
    </row>
    <row r="169" spans="26:26" x14ac:dyDescent="0.25">
      <c r="Z169" s="57">
        <f>IF(OR(A169="",H169="Booked",H169="Done",H169="Not going ahead"),"",ROW())</f>
      </c>
    </row>
    <row r="170" spans="26:26" x14ac:dyDescent="0.25">
      <c r="Z170" s="57">
        <f>IF(OR(A170="",H170="Booked",H170="Done",H170="Not going ahead"),"",ROW())</f>
      </c>
    </row>
    <row r="171" spans="26:26" x14ac:dyDescent="0.25">
      <c r="Z171" s="57">
        <f>IF(OR(A171="",H171="Booked",H171="Done",H171="Not going ahead"),"",ROW())</f>
      </c>
    </row>
    <row r="172" spans="26:26" x14ac:dyDescent="0.25">
      <c r="Z172" s="57">
        <f>IF(OR(A172="",H172="Booked",H172="Done",H172="Not going ahead"),"",ROW())</f>
      </c>
    </row>
    <row r="173" spans="26:26" x14ac:dyDescent="0.25">
      <c r="Z173" s="57">
        <f>IF(OR(A173="",H173="Booked",H173="Done",H173="Not going ahead"),"",ROW())</f>
      </c>
    </row>
    <row r="174" spans="26:26" x14ac:dyDescent="0.25">
      <c r="Z174" s="57">
        <f>IF(OR(A174="",H174="Booked",H174="Done",H174="Not going ahead"),"",ROW())</f>
      </c>
    </row>
    <row r="175" spans="26:26" x14ac:dyDescent="0.25">
      <c r="Z175" s="57">
        <f>IF(OR(A175="",H175="Booked",H175="Done",H175="Not going ahead"),"",ROW())</f>
      </c>
    </row>
    <row r="176" spans="26:26" x14ac:dyDescent="0.25">
      <c r="Z176" s="57">
        <f>IF(OR(A176="",H176="Booked",H176="Done",H176="Not going ahead"),"",ROW())</f>
      </c>
    </row>
    <row r="177" spans="26:26" x14ac:dyDescent="0.25">
      <c r="Z177" s="57">
        <f>IF(OR(A177="",H177="Booked",H177="Done",H177="Not going ahead"),"",ROW())</f>
      </c>
    </row>
    <row r="178" spans="26:26" x14ac:dyDescent="0.25">
      <c r="Z178" s="57">
        <f>IF(OR(A178="",H178="Booked",H178="Done",H178="Not going ahead"),"",ROW())</f>
      </c>
    </row>
    <row r="179" spans="26:26" x14ac:dyDescent="0.25">
      <c r="Z179" s="57">
        <f>IF(OR(A179="",H179="Booked",H179="Done",H179="Not going ahead"),"",ROW())</f>
      </c>
    </row>
    <row r="180" spans="26:26" x14ac:dyDescent="0.25">
      <c r="Z180" s="57">
        <f>IF(OR(A180="",H180="Booked",H180="Done",H180="Not going ahead"),"",ROW())</f>
      </c>
    </row>
    <row r="181" spans="26:26" x14ac:dyDescent="0.25">
      <c r="Z181" s="57">
        <f>IF(OR(A181="",H181="Booked",H181="Done",H181="Not going ahead"),"",ROW())</f>
      </c>
    </row>
    <row r="182" spans="26:26" x14ac:dyDescent="0.25">
      <c r="Z182" s="57">
        <f>IF(OR(A182="",H182="Booked",H182="Done",H182="Not going ahead"),"",ROW())</f>
      </c>
    </row>
    <row r="183" spans="26:26" x14ac:dyDescent="0.25">
      <c r="Z183" s="57">
        <f>IF(OR(A183="",H183="Booked",H183="Done",H183="Not going ahead"),"",ROW())</f>
      </c>
    </row>
    <row r="184" spans="26:26" x14ac:dyDescent="0.25">
      <c r="Z184" s="57">
        <f>IF(OR(A184="",H184="Booked",H184="Done",H184="Not going ahead"),"",ROW())</f>
      </c>
    </row>
    <row r="185" spans="26:26" x14ac:dyDescent="0.25">
      <c r="Z185" s="57">
        <f>IF(OR(A185="",H185="Booked",H185="Done",H185="Not going ahead"),"",ROW())</f>
      </c>
    </row>
    <row r="186" spans="26:26" x14ac:dyDescent="0.25">
      <c r="Z186" s="57">
        <f>IF(OR(A186="",H186="Booked",H186="Done",H186="Not going ahead"),"",ROW())</f>
      </c>
    </row>
    <row r="187" spans="26:26" x14ac:dyDescent="0.25">
      <c r="Z187" s="57">
        <f>IF(OR(A187="",H187="Booked",H187="Done",H187="Not going ahead"),"",ROW())</f>
      </c>
    </row>
    <row r="188" spans="26:26" x14ac:dyDescent="0.25">
      <c r="Z188" s="57">
        <f>IF(OR(A188="",H188="Booked",H188="Done",H188="Not going ahead"),"",ROW())</f>
      </c>
    </row>
    <row r="189" spans="26:26" x14ac:dyDescent="0.25">
      <c r="Z189" s="57">
        <f>IF(OR(A189="",H189="Booked",H189="Done",H189="Not going ahead"),"",ROW())</f>
      </c>
    </row>
    <row r="190" spans="26:26" x14ac:dyDescent="0.25">
      <c r="Z190" s="57">
        <f>IF(OR(A190="",H190="Booked",H190="Done",H190="Not going ahead"),"",ROW())</f>
      </c>
    </row>
    <row r="191" spans="26:26" x14ac:dyDescent="0.25">
      <c r="Z191" s="57">
        <f>IF(OR(A191="",H191="Booked",H191="Done",H191="Not going ahead"),"",ROW())</f>
      </c>
    </row>
    <row r="192" spans="26:26" x14ac:dyDescent="0.25">
      <c r="Z192" s="57">
        <f>IF(OR(A192="",H192="Booked",H192="Done",H192="Not going ahead"),"",ROW())</f>
      </c>
    </row>
    <row r="193" spans="26:26" x14ac:dyDescent="0.25">
      <c r="Z193" s="57">
        <f>IF(OR(A193="",H193="Booked",H193="Done",H193="Not going ahead"),"",ROW())</f>
      </c>
    </row>
    <row r="194" spans="26:26" x14ac:dyDescent="0.25">
      <c r="Z194" s="57">
        <f>IF(OR(A194="",H194="Booked",H194="Done",H194="Not going ahead"),"",ROW())</f>
      </c>
    </row>
    <row r="195" spans="26:26" x14ac:dyDescent="0.25">
      <c r="Z195" s="57">
        <f>IF(OR(A195="",H195="Booked",H195="Done",H195="Not going ahead"),"",ROW())</f>
      </c>
    </row>
    <row r="196" spans="26:26" x14ac:dyDescent="0.25">
      <c r="Z196" s="57">
        <f>IF(OR(A196="",H196="Booked",H196="Done",H196="Not going ahead"),"",ROW())</f>
      </c>
    </row>
    <row r="197" spans="26:26" x14ac:dyDescent="0.25">
      <c r="Z197" s="57">
        <f>IF(OR(A197="",H197="Booked",H197="Done",H197="Not going ahead"),"",ROW())</f>
      </c>
    </row>
    <row r="198" spans="26:26" x14ac:dyDescent="0.25">
      <c r="Z198" s="57">
        <f>IF(OR(A198="",H198="Booked",H198="Done",H198="Not going ahead"),"",ROW())</f>
      </c>
    </row>
    <row r="199" spans="26:26" x14ac:dyDescent="0.25">
      <c r="Z199" s="57">
        <f>IF(OR(A199="",H199="Booked",H199="Done",H199="Not going ahead"),"",ROW())</f>
      </c>
    </row>
    <row r="200" spans="26:26" x14ac:dyDescent="0.25">
      <c r="Z200" s="57">
        <f>IF(OR(A200="",H200="Booked",H200="Done",H200="Not going ahead"),"",ROW())</f>
      </c>
    </row>
    <row r="201" spans="26:26" x14ac:dyDescent="0.25">
      <c r="Z201" s="57">
        <f>IF(OR(A201="",H201="Booked",H201="Done",H201="Not going ahead"),"",ROW())</f>
      </c>
    </row>
    <row r="202" spans="26:26" x14ac:dyDescent="0.25">
      <c r="Z202" s="57">
        <f>IF(OR(A202="",H202="Booked",H202="Done",H202="Not going ahead"),"",ROW())</f>
      </c>
    </row>
    <row r="203" spans="26:26" x14ac:dyDescent="0.25">
      <c r="Z203" s="57">
        <f>IF(OR(A203="",H203="Booked",H203="Done",H203="Not going ahead"),"",ROW())</f>
      </c>
    </row>
    <row r="204" spans="26:26" x14ac:dyDescent="0.25">
      <c r="Z204" s="57">
        <f>IF(OR(A204="",H204="Booked",H204="Done",H204="Not going ahead"),"",ROW())</f>
      </c>
    </row>
    <row r="205" spans="26:26" x14ac:dyDescent="0.25">
      <c r="Z205" s="57">
        <f>IF(OR(A205="",H205="Booked",H205="Done",H205="Not going ahead"),"",ROW())</f>
      </c>
    </row>
    <row r="206" spans="26:26" x14ac:dyDescent="0.25">
      <c r="Z206" s="57">
        <f>IF(OR(A206="",H206="Booked",H206="Done",H206="Not going ahead"),"",ROW())</f>
      </c>
    </row>
    <row r="207" spans="26:26" x14ac:dyDescent="0.25">
      <c r="Z207" s="57">
        <f>IF(OR(A207="",H207="Booked",H207="Done",H207="Not going ahead"),"",ROW())</f>
      </c>
    </row>
    <row r="208" spans="26:26" x14ac:dyDescent="0.25">
      <c r="Z208" s="57">
        <f>IF(OR(A208="",H208="Booked",H208="Done",H208="Not going ahead"),"",ROW())</f>
      </c>
    </row>
    <row r="209" spans="26:26" x14ac:dyDescent="0.25">
      <c r="Z209" s="57">
        <f>IF(OR(A209="",H209="Booked",H209="Done",H209="Not going ahead"),"",ROW())</f>
      </c>
    </row>
    <row r="210" spans="26:26" x14ac:dyDescent="0.25">
      <c r="Z210" s="57">
        <f>IF(OR(A210="",H210="Booked",H210="Done",H210="Not going ahead"),"",ROW())</f>
      </c>
    </row>
    <row r="211" spans="26:26" x14ac:dyDescent="0.25">
      <c r="Z211" s="57">
        <f>IF(OR(A211="",H211="Booked",H211="Done",H211="Not going ahead"),"",ROW())</f>
      </c>
    </row>
    <row r="212" spans="26:26" x14ac:dyDescent="0.25">
      <c r="Z212" s="57">
        <f>IF(OR(A212="",H212="Booked",H212="Done",H212="Not going ahead"),"",ROW())</f>
      </c>
    </row>
    <row r="213" spans="26:26" x14ac:dyDescent="0.25">
      <c r="Z213" s="57">
        <f>IF(OR(A213="",H213="Booked",H213="Done",H213="Not going ahead"),"",ROW())</f>
      </c>
    </row>
    <row r="214" spans="26:26" x14ac:dyDescent="0.25">
      <c r="Z214" s="57">
        <f>IF(OR(A214="",H214="Booked",H214="Done",H214="Not going ahead"),"",ROW())</f>
      </c>
    </row>
    <row r="215" spans="26:26" x14ac:dyDescent="0.25">
      <c r="Z215" s="57">
        <f>IF(OR(A215="",H215="Booked",H215="Done",H215="Not going ahead"),"",ROW())</f>
      </c>
    </row>
    <row r="216" spans="26:26" x14ac:dyDescent="0.25">
      <c r="Z216" s="57">
        <f>IF(OR(A216="",H216="Booked",H216="Done",H216="Not going ahead"),"",ROW())</f>
      </c>
    </row>
    <row r="217" spans="26:26" x14ac:dyDescent="0.25">
      <c r="Z217" s="57">
        <f>IF(OR(A217="",H217="Booked",H217="Done",H217="Not going ahead"),"",ROW())</f>
      </c>
    </row>
    <row r="218" spans="26:26" x14ac:dyDescent="0.25">
      <c r="Z218" s="57">
        <f>IF(OR(A218="",H218="Booked",H218="Done",H218="Not going ahead"),"",ROW())</f>
      </c>
    </row>
    <row r="219" spans="26:26" x14ac:dyDescent="0.25">
      <c r="Z219" s="57">
        <f>IF(OR(A219="",H219="Booked",H219="Done",H219="Not going ahead"),"",ROW())</f>
      </c>
    </row>
    <row r="220" spans="26:26" x14ac:dyDescent="0.25">
      <c r="Z220" s="57">
        <f>IF(OR(A220="",H220="Booked",H220="Done",H220="Not going ahead"),"",ROW())</f>
      </c>
    </row>
    <row r="221" spans="26:26" x14ac:dyDescent="0.25">
      <c r="Z221" s="57">
        <f>IF(OR(A221="",H221="Booked",H221="Done",H221="Not going ahead"),"",ROW())</f>
      </c>
    </row>
    <row r="222" spans="26:26" x14ac:dyDescent="0.25">
      <c r="Z222" s="57">
        <f>IF(OR(A222="",H222="Booked",H222="Done",H222="Not going ahead"),"",ROW())</f>
      </c>
    </row>
    <row r="223" spans="26:26" x14ac:dyDescent="0.25">
      <c r="Z223" s="57">
        <f>IF(OR(A223="",H223="Booked",H223="Done",H223="Not going ahead"),"",ROW())</f>
      </c>
    </row>
    <row r="224" spans="26:26" x14ac:dyDescent="0.25">
      <c r="Z224" s="57">
        <f>IF(OR(A224="",H224="Booked",H224="Done",H224="Not going ahead"),"",ROW())</f>
      </c>
    </row>
    <row r="225" spans="26:26" x14ac:dyDescent="0.25">
      <c r="Z225" s="57">
        <f>IF(OR(A225="",H225="Booked",H225="Done",H225="Not going ahead"),"",ROW())</f>
      </c>
    </row>
    <row r="226" spans="26:26" x14ac:dyDescent="0.25">
      <c r="Z226" s="57">
        <f>IF(OR(A226="",H226="Booked",H226="Done",H226="Not going ahead"),"",ROW())</f>
      </c>
    </row>
    <row r="227" spans="26:26" x14ac:dyDescent="0.25">
      <c r="Z227" s="57">
        <f>IF(OR(A227="",H227="Booked",H227="Done",H227="Not going ahead"),"",ROW())</f>
      </c>
    </row>
    <row r="228" spans="26:26" x14ac:dyDescent="0.25">
      <c r="Z228" s="57">
        <f>IF(OR(A228="",H228="Booked",H228="Done",H228="Not going ahead"),"",ROW())</f>
      </c>
    </row>
    <row r="229" spans="26:26" x14ac:dyDescent="0.25">
      <c r="Z229" s="57">
        <f>IF(OR(A229="",H229="Booked",H229="Done",H229="Not going ahead"),"",ROW())</f>
      </c>
    </row>
    <row r="230" spans="26:26" x14ac:dyDescent="0.25">
      <c r="Z230" s="57">
        <f>IF(OR(A230="",H230="Booked",H230="Done",H230="Not going ahead"),"",ROW())</f>
      </c>
    </row>
    <row r="231" spans="26:26" x14ac:dyDescent="0.25">
      <c r="Z231" s="57">
        <f>IF(OR(A231="",H231="Booked",H231="Done",H231="Not going ahead"),"",ROW())</f>
      </c>
    </row>
    <row r="232" spans="26:26" x14ac:dyDescent="0.25">
      <c r="Z232" s="57">
        <f>IF(OR(A232="",H232="Booked",H232="Done",H232="Not going ahead"),"",ROW())</f>
      </c>
    </row>
    <row r="233" spans="26:26" x14ac:dyDescent="0.25">
      <c r="Z233" s="57">
        <f>IF(OR(A233="",H233="Booked",H233="Done",H233="Not going ahead"),"",ROW())</f>
      </c>
    </row>
    <row r="234" spans="26:26" x14ac:dyDescent="0.25">
      <c r="Z234" s="57">
        <f>IF(OR(A234="",H234="Booked",H234="Done",H234="Not going ahead"),"",ROW())</f>
      </c>
    </row>
    <row r="235" spans="26:26" x14ac:dyDescent="0.25">
      <c r="Z235" s="57">
        <f>IF(OR(A235="",H235="Booked",H235="Done",H235="Not going ahead"),"",ROW())</f>
      </c>
    </row>
    <row r="236" spans="26:26" x14ac:dyDescent="0.25">
      <c r="Z236" s="57">
        <f>IF(OR(A236="",H236="Booked",H236="Done",H236="Not going ahead"),"",ROW())</f>
      </c>
    </row>
    <row r="237" spans="26:26" x14ac:dyDescent="0.25">
      <c r="Z237" s="57">
        <f>IF(OR(A237="",H237="Booked",H237="Done",H237="Not going ahead"),"",ROW())</f>
      </c>
    </row>
    <row r="238" spans="26:26" x14ac:dyDescent="0.25">
      <c r="Z238" s="57">
        <f>IF(OR(A238="",H238="Booked",H238="Done",H238="Not going ahead"),"",ROW())</f>
      </c>
    </row>
    <row r="239" spans="26:26" x14ac:dyDescent="0.25">
      <c r="Z239" s="57">
        <f>IF(OR(A239="",H239="Booked",H239="Done",H239="Not going ahead"),"",ROW())</f>
      </c>
    </row>
    <row r="240" spans="26:26" x14ac:dyDescent="0.25">
      <c r="Z240" s="57">
        <f>IF(OR(A240="",H240="Booked",H240="Done",H240="Not going ahead"),"",ROW())</f>
      </c>
    </row>
    <row r="241" spans="26:26" x14ac:dyDescent="0.25">
      <c r="Z241" s="57">
        <f>IF(OR(A241="",H241="Booked",H241="Done",H241="Not going ahead"),"",ROW())</f>
      </c>
    </row>
    <row r="242" spans="26:26" x14ac:dyDescent="0.25">
      <c r="Z242" s="57">
        <f>IF(OR(A242="",H242="Booked",H242="Done",H242="Not going ahead"),"",ROW())</f>
      </c>
    </row>
    <row r="243" spans="26:26" x14ac:dyDescent="0.25">
      <c r="Z243" s="57">
        <f>IF(OR(A243="",H243="Booked",H243="Done",H243="Not going ahead"),"",ROW())</f>
      </c>
    </row>
    <row r="244" spans="26:26" x14ac:dyDescent="0.25">
      <c r="Z244" s="57">
        <f>IF(OR(A244="",H244="Booked",H244="Done",H244="Not going ahead"),"",ROW())</f>
      </c>
    </row>
    <row r="245" spans="26:26" x14ac:dyDescent="0.25">
      <c r="Z245" s="57">
        <f>IF(OR(A245="",H245="Booked",H245="Done",H245="Not going ahead"),"",ROW())</f>
      </c>
    </row>
    <row r="246" spans="26:26" x14ac:dyDescent="0.25">
      <c r="Z246" s="57">
        <f>IF(OR(A246="",H246="Booked",H246="Done",H246="Not going ahead"),"",ROW())</f>
      </c>
    </row>
    <row r="247" spans="26:26" x14ac:dyDescent="0.25">
      <c r="Z247" s="57">
        <f>IF(OR(A247="",H247="Booked",H247="Done",H247="Not going ahead"),"",ROW())</f>
      </c>
    </row>
    <row r="248" spans="26:26" x14ac:dyDescent="0.25">
      <c r="Z248" s="57">
        <f>IF(OR(A248="",H248="Booked",H248="Done",H248="Not going ahead"),"",ROW())</f>
      </c>
    </row>
    <row r="249" spans="26:26" x14ac:dyDescent="0.25">
      <c r="Z249" s="57">
        <f>IF(OR(A249="",H249="Booked",H249="Done",H249="Not going ahead"),"",ROW())</f>
      </c>
    </row>
    <row r="250" spans="26:26" x14ac:dyDescent="0.25">
      <c r="Z250" s="57">
        <f>IF(OR(A250="",H250="Booked",H250="Done",H250="Not going ahead"),"",ROW())</f>
      </c>
    </row>
    <row r="251" spans="26:26" x14ac:dyDescent="0.25">
      <c r="Z251" s="57">
        <f>IF(OR(A251="",H251="Booked",H251="Done",H251="Not going ahead"),"",ROW())</f>
      </c>
    </row>
    <row r="252" spans="26:26" x14ac:dyDescent="0.25">
      <c r="Z252" s="57">
        <f>IF(OR(A252="",H252="Booked",H252="Done",H252="Not going ahead"),"",ROW())</f>
      </c>
    </row>
    <row r="253" spans="26:26" x14ac:dyDescent="0.25">
      <c r="Z253" s="57">
        <f>IF(OR(A253="",H253="Booked",H253="Done",H253="Not going ahead"),"",ROW())</f>
      </c>
    </row>
    <row r="254" spans="26:26" x14ac:dyDescent="0.25">
      <c r="Z254" s="57">
        <f>IF(OR(A254="",H254="Booked",H254="Done",H254="Not going ahead"),"",ROW())</f>
      </c>
    </row>
    <row r="255" spans="26:26" x14ac:dyDescent="0.25">
      <c r="Z255" s="57">
        <f>IF(OR(A255="",H255="Booked",H255="Done",H255="Not going ahead"),"",ROW())</f>
      </c>
    </row>
    <row r="256" spans="26:26" x14ac:dyDescent="0.25">
      <c r="Z256" s="57">
        <f>IF(OR(A256="",H256="Booked",H256="Done",H256="Not going ahead"),"",ROW())</f>
      </c>
    </row>
    <row r="257" spans="26:26" x14ac:dyDescent="0.25">
      <c r="Z257" s="57">
        <f>IF(OR(A257="",H257="Booked",H257="Done",H257="Not going ahead"),"",ROW())</f>
      </c>
    </row>
    <row r="258" spans="26:26" x14ac:dyDescent="0.25">
      <c r="Z258" s="57">
        <f>IF(OR(A258="",H258="Booked",H258="Done",H258="Not going ahead"),"",ROW())</f>
      </c>
    </row>
    <row r="259" spans="26:26" x14ac:dyDescent="0.25">
      <c r="Z259" s="57">
        <f>IF(OR(A259="",H259="Booked",H259="Done",H259="Not going ahead"),"",ROW())</f>
      </c>
    </row>
    <row r="260" spans="26:26" x14ac:dyDescent="0.25">
      <c r="Z260" s="57">
        <f>IF(OR(A260="",H260="Booked",H260="Done",H260="Not going ahead"),"",ROW())</f>
      </c>
    </row>
    <row r="261" spans="26:26" x14ac:dyDescent="0.25">
      <c r="Z261" s="57">
        <f>IF(OR(A261="",H261="Booked",H261="Done",H261="Not going ahead"),"",ROW())</f>
      </c>
    </row>
    <row r="262" spans="26:26" x14ac:dyDescent="0.25">
      <c r="Z262" s="57">
        <f>IF(OR(A262="",H262="Booked",H262="Done",H262="Not going ahead"),"",ROW())</f>
      </c>
    </row>
    <row r="263" spans="26:26" x14ac:dyDescent="0.25">
      <c r="Z263" s="57">
        <f>IF(OR(A263="",H263="Booked",H263="Done",H263="Not going ahead"),"",ROW())</f>
      </c>
    </row>
    <row r="264" spans="26:26" x14ac:dyDescent="0.25">
      <c r="Z264" s="57">
        <f>IF(OR(A264="",H264="Booked",H264="Done",H264="Not going ahead"),"",ROW())</f>
      </c>
    </row>
    <row r="265" spans="26:26" x14ac:dyDescent="0.25">
      <c r="Z265" s="57">
        <f>IF(OR(A265="",H265="Booked",H265="Done",H265="Not going ahead"),"",ROW())</f>
      </c>
    </row>
    <row r="266" spans="26:26" x14ac:dyDescent="0.25">
      <c r="Z266" s="57">
        <f>IF(OR(A266="",H266="Booked",H266="Done",H266="Not going ahead"),"",ROW())</f>
      </c>
    </row>
    <row r="267" spans="26:26" x14ac:dyDescent="0.25">
      <c r="Z267" s="57">
        <f>IF(OR(A267="",H267="Booked",H267="Done",H267="Not going ahead"),"",ROW())</f>
      </c>
    </row>
    <row r="268" spans="26:26" x14ac:dyDescent="0.25">
      <c r="Z268" s="57">
        <f>IF(OR(A268="",H268="Booked",H268="Done",H268="Not going ahead"),"",ROW())</f>
      </c>
    </row>
    <row r="269" spans="26:26" x14ac:dyDescent="0.25">
      <c r="Z269" s="57">
        <f>IF(OR(A269="",H269="Booked",H269="Done",H269="Not going ahead"),"",ROW())</f>
      </c>
    </row>
    <row r="270" spans="26:26" x14ac:dyDescent="0.25">
      <c r="Z270" s="57">
        <f>IF(OR(A270="",H270="Booked",H270="Done",H270="Not going ahead"),"",ROW())</f>
      </c>
    </row>
    <row r="271" spans="26:26" x14ac:dyDescent="0.25">
      <c r="Z271" s="57">
        <f>IF(OR(A271="",H271="Booked",H271="Done",H271="Not going ahead"),"",ROW())</f>
      </c>
    </row>
    <row r="272" spans="26:26" x14ac:dyDescent="0.25">
      <c r="Z272" s="57">
        <f>IF(OR(A272="",H272="Booked",H272="Done",H272="Not going ahead"),"",ROW())</f>
      </c>
    </row>
    <row r="273" spans="26:26" x14ac:dyDescent="0.25">
      <c r="Z273" s="57">
        <f>IF(OR(A273="",H273="Booked",H273="Done",H273="Not going ahead"),"",ROW())</f>
      </c>
    </row>
    <row r="274" spans="26:26" x14ac:dyDescent="0.25">
      <c r="Z274" s="57">
        <f>IF(OR(A274="",H274="Booked",H274="Done",H274="Not going ahead"),"",ROW())</f>
      </c>
    </row>
    <row r="275" spans="26:26" x14ac:dyDescent="0.25">
      <c r="Z275" s="57">
        <f>IF(OR(A275="",H275="Booked",H275="Done",H275="Not going ahead"),"",ROW())</f>
      </c>
    </row>
    <row r="276" spans="26:26" x14ac:dyDescent="0.25">
      <c r="Z276" s="57">
        <f>IF(OR(A276="",H276="Booked",H276="Done",H276="Not going ahead"),"",ROW())</f>
      </c>
    </row>
    <row r="277" spans="26:26" x14ac:dyDescent="0.25">
      <c r="Z277" s="57">
        <f>IF(OR(A277="",H277="Booked",H277="Done",H277="Not going ahead"),"",ROW())</f>
      </c>
    </row>
    <row r="278" spans="26:26" x14ac:dyDescent="0.25">
      <c r="Z278" s="57">
        <f>IF(OR(A278="",H278="Booked",H278="Done",H278="Not going ahead"),"",ROW())</f>
      </c>
    </row>
    <row r="279" spans="26:26" x14ac:dyDescent="0.25">
      <c r="Z279" s="57">
        <f>IF(OR(A279="",H279="Booked",H279="Done",H279="Not going ahead"),"",ROW())</f>
      </c>
    </row>
    <row r="280" spans="26:26" x14ac:dyDescent="0.25">
      <c r="Z280" s="57">
        <f>IF(OR(A280="",H280="Booked",H280="Done",H280="Not going ahead"),"",ROW())</f>
      </c>
    </row>
    <row r="281" spans="26:26" x14ac:dyDescent="0.25">
      <c r="Z281" s="57">
        <f>IF(OR(A281="",H281="Booked",H281="Done",H281="Not going ahead"),"",ROW())</f>
      </c>
    </row>
    <row r="282" spans="26:26" x14ac:dyDescent="0.25">
      <c r="Z282" s="57">
        <f>IF(OR(A282="",H282="Booked",H282="Done",H282="Not going ahead"),"",ROW())</f>
      </c>
    </row>
    <row r="283" spans="26:26" x14ac:dyDescent="0.25">
      <c r="Z283" s="57">
        <f>IF(OR(A283="",H283="Booked",H283="Done",H283="Not going ahead"),"",ROW())</f>
      </c>
    </row>
    <row r="284" spans="26:26" x14ac:dyDescent="0.25">
      <c r="Z284" s="57">
        <f>IF(OR(A284="",H284="Booked",H284="Done",H284="Not going ahead"),"",ROW())</f>
      </c>
    </row>
    <row r="285" spans="26:26" x14ac:dyDescent="0.25">
      <c r="Z285" s="57">
        <f>IF(OR(A285="",H285="Booked",H285="Done",H285="Not going ahead"),"",ROW())</f>
      </c>
    </row>
    <row r="286" spans="26:26" x14ac:dyDescent="0.25">
      <c r="Z286" s="57">
        <f>IF(OR(A286="",H286="Booked",H286="Done",H286="Not going ahead"),"",ROW())</f>
      </c>
    </row>
    <row r="287" spans="26:26" x14ac:dyDescent="0.25">
      <c r="Z287" s="57">
        <f>IF(OR(A287="",H287="Booked",H287="Done",H287="Not going ahead"),"",ROW())</f>
      </c>
    </row>
    <row r="288" spans="26:26" x14ac:dyDescent="0.25">
      <c r="Z288" s="57">
        <f>IF(OR(A288="",H288="Booked",H288="Done",H288="Not going ahead"),"",ROW())</f>
      </c>
    </row>
    <row r="289" spans="26:26" x14ac:dyDescent="0.25">
      <c r="Z289" s="57">
        <f>IF(OR(A289="",H289="Booked",H289="Done",H289="Not going ahead"),"",ROW())</f>
      </c>
    </row>
    <row r="290" spans="26:26" x14ac:dyDescent="0.25">
      <c r="Z290" s="57">
        <f>IF(OR(A290="",H290="Booked",H290="Done",H290="Not going ahead"),"",ROW())</f>
      </c>
    </row>
    <row r="291" spans="26:26" x14ac:dyDescent="0.25">
      <c r="Z291" s="57">
        <f>IF(OR(A291="",H291="Booked",H291="Done",H291="Not going ahead"),"",ROW())</f>
      </c>
    </row>
    <row r="292" spans="26:26" x14ac:dyDescent="0.25">
      <c r="Z292" s="57">
        <f>IF(OR(A292="",H292="Booked",H292="Done",H292="Not going ahead"),"",ROW())</f>
      </c>
    </row>
    <row r="293" spans="26:26" x14ac:dyDescent="0.25">
      <c r="Z293" s="57">
        <f>IF(OR(A293="",H293="Booked",H293="Done",H293="Not going ahead"),"",ROW())</f>
      </c>
    </row>
    <row r="294" spans="26:26" x14ac:dyDescent="0.25">
      <c r="Z294" s="57">
        <f>IF(OR(A294="",H294="Booked",H294="Done",H294="Not going ahead"),"",ROW())</f>
      </c>
    </row>
    <row r="295" spans="26:26" x14ac:dyDescent="0.25">
      <c r="Z295" s="57">
        <f>IF(OR(A295="",H295="Booked",H295="Done",H295="Not going ahead"),"",ROW())</f>
      </c>
    </row>
    <row r="296" spans="26:26" x14ac:dyDescent="0.25">
      <c r="Z296" s="57">
        <f>IF(OR(A296="",H296="Booked",H296="Done",H296="Not going ahead"),"",ROW())</f>
      </c>
    </row>
    <row r="297" spans="26:26" x14ac:dyDescent="0.25">
      <c r="Z297" s="57">
        <f>IF(OR(A297="",H297="Booked",H297="Done",H297="Not going ahead"),"",ROW())</f>
      </c>
    </row>
    <row r="298" spans="26:26" x14ac:dyDescent="0.25">
      <c r="Z298" s="57">
        <f>IF(OR(A298="",H298="Booked",H298="Done",H298="Not going ahead"),"",ROW())</f>
      </c>
    </row>
    <row r="299" spans="26:26" x14ac:dyDescent="0.25">
      <c r="Z299" s="57">
        <f>IF(OR(A299="",H299="Booked",H299="Done",H299="Not going ahead"),"",ROW())</f>
      </c>
    </row>
    <row r="300" spans="26:26" x14ac:dyDescent="0.25">
      <c r="Z300" s="57">
        <f>IF(OR(A300="",H300="Booked",H300="Done",H300="Not going ahead"),"",ROW())</f>
      </c>
    </row>
    <row r="301" spans="26:26" x14ac:dyDescent="0.25">
      <c r="Z301" s="57">
        <f>IF(OR(A301="",H301="Booked",H301="Done",H301="Not going ahead"),"",ROW())</f>
      </c>
    </row>
    <row r="302" spans="26:26" x14ac:dyDescent="0.25">
      <c r="Z302" s="57">
        <f>IF(OR(A302="",H302="Booked",H302="Done",H302="Not going ahead"),"",ROW())</f>
      </c>
    </row>
    <row r="303" spans="26:26" x14ac:dyDescent="0.25">
      <c r="Z303" s="57">
        <f>IF(OR(A303="",H303="Booked",H303="Done",H303="Not going ahead"),"",ROW())</f>
      </c>
    </row>
    <row r="304" spans="26:26" x14ac:dyDescent="0.25">
      <c r="Z304" s="57">
        <f>IF(OR(A304="",H304="Booked",H304="Done",H304="Not going ahead"),"",ROW())</f>
      </c>
    </row>
    <row r="305" spans="26:26" x14ac:dyDescent="0.25">
      <c r="Z305" s="57">
        <f>IF(OR(A305="",H305="Booked",H305="Done",H305="Not going ahead"),"",ROW())</f>
      </c>
    </row>
    <row r="306" spans="26:26" x14ac:dyDescent="0.25">
      <c r="Z306" s="57">
        <f>IF(OR(A306="",H306="Booked",H306="Done",H306="Not going ahead"),"",ROW())</f>
      </c>
    </row>
    <row r="307" spans="26:26" x14ac:dyDescent="0.25">
      <c r="Z307" s="57">
        <f>IF(OR(A307="",H307="Booked",H307="Done",H307="Not going ahead"),"",ROW())</f>
      </c>
    </row>
    <row r="308" spans="26:26" x14ac:dyDescent="0.25">
      <c r="Z308" s="57">
        <f>IF(OR(A308="",H308="Booked",H308="Done",H308="Not going ahead"),"",ROW())</f>
      </c>
    </row>
    <row r="309" spans="26:26" x14ac:dyDescent="0.25">
      <c r="Z309" s="57">
        <f>IF(OR(A309="",H309="Booked",H309="Done",H309="Not going ahead"),"",ROW())</f>
      </c>
    </row>
    <row r="310" spans="26:26" x14ac:dyDescent="0.25">
      <c r="Z310" s="57">
        <f>IF(OR(A310="",H310="Booked",H310="Done",H310="Not going ahead"),"",ROW())</f>
      </c>
    </row>
    <row r="311" spans="26:26" x14ac:dyDescent="0.25">
      <c r="Z311" s="57">
        <f>IF(OR(A311="",H311="Booked",H311="Done",H311="Not going ahead"),"",ROW())</f>
      </c>
    </row>
    <row r="312" spans="26:26" x14ac:dyDescent="0.25">
      <c r="Z312" s="57">
        <f>IF(OR(A312="",H312="Booked",H312="Done",H312="Not going ahead"),"",ROW())</f>
      </c>
    </row>
    <row r="313" spans="26:26" x14ac:dyDescent="0.25">
      <c r="Z313" s="57">
        <f>IF(OR(A313="",H313="Booked",H313="Done",H313="Not going ahead"),"",ROW())</f>
      </c>
    </row>
    <row r="314" spans="26:26" x14ac:dyDescent="0.25">
      <c r="Z314" s="57">
        <f>IF(OR(A314="",H314="Booked",H314="Done",H314="Not going ahead"),"",ROW())</f>
      </c>
    </row>
    <row r="315" spans="26:26" x14ac:dyDescent="0.25">
      <c r="Z315" s="57">
        <f>IF(OR(A315="",H315="Booked",H315="Done",H315="Not going ahead"),"",ROW())</f>
      </c>
    </row>
    <row r="316" spans="26:26" x14ac:dyDescent="0.25">
      <c r="Z316" s="57">
        <f>IF(OR(A316="",H316="Booked",H316="Done",H316="Not going ahead"),"",ROW())</f>
      </c>
    </row>
    <row r="317" spans="26:26" x14ac:dyDescent="0.25">
      <c r="Z317" s="57">
        <f>IF(OR(A317="",H317="Booked",H317="Done",H317="Not going ahead"),"",ROW())</f>
      </c>
    </row>
    <row r="318" spans="26:26" x14ac:dyDescent="0.25">
      <c r="Z318" s="57">
        <f>IF(OR(A318="",H318="Booked",H318="Done",H318="Not going ahead"),"",ROW())</f>
      </c>
    </row>
    <row r="319" spans="26:26" x14ac:dyDescent="0.25">
      <c r="Z319" s="57">
        <f>IF(OR(A319="",H319="Booked",H319="Done",H319="Not going ahead"),"",ROW())</f>
      </c>
    </row>
    <row r="320" spans="26:26" x14ac:dyDescent="0.25">
      <c r="Z320" s="57">
        <f>IF(OR(A320="",H320="Booked",H320="Done",H320="Not going ahead"),"",ROW())</f>
      </c>
    </row>
    <row r="321" spans="26:26" x14ac:dyDescent="0.25">
      <c r="Z321" s="57">
        <f>IF(OR(A321="",H321="Booked",H321="Done",H321="Not going ahead"),"",ROW())</f>
      </c>
    </row>
    <row r="322" spans="26:26" x14ac:dyDescent="0.25">
      <c r="Z322" s="57">
        <f>IF(OR(A322="",H322="Booked",H322="Done",H322="Not going ahead"),"",ROW())</f>
      </c>
    </row>
    <row r="323" spans="26:26" x14ac:dyDescent="0.25">
      <c r="Z323" s="57">
        <f>IF(OR(A323="",H323="Booked",H323="Done",H323="Not going ahead"),"",ROW())</f>
      </c>
    </row>
    <row r="324" spans="26:26" x14ac:dyDescent="0.25">
      <c r="Z324" s="57">
        <f>IF(OR(A324="",H324="Booked",H324="Done",H324="Not going ahead"),"",ROW())</f>
      </c>
    </row>
    <row r="325" spans="26:26" x14ac:dyDescent="0.25">
      <c r="Z325" s="57">
        <f>IF(OR(A325="",H325="Booked",H325="Done",H325="Not going ahead"),"",ROW())</f>
      </c>
    </row>
    <row r="326" spans="26:26" x14ac:dyDescent="0.25">
      <c r="Z326" s="57">
        <f>IF(OR(A326="",H326="Booked",H326="Done",H326="Not going ahead"),"",ROW())</f>
      </c>
    </row>
    <row r="327" spans="26:26" x14ac:dyDescent="0.25">
      <c r="Z327" s="57">
        <f>IF(OR(A327="",H327="Booked",H327="Done",H327="Not going ahead"),"",ROW())</f>
      </c>
    </row>
    <row r="328" spans="26:26" x14ac:dyDescent="0.25">
      <c r="Z328" s="57">
        <f>IF(OR(A328="",H328="Booked",H328="Done",H328="Not going ahead"),"",ROW())</f>
      </c>
    </row>
    <row r="329" spans="26:26" x14ac:dyDescent="0.25">
      <c r="Z329" s="57">
        <f>IF(OR(A329="",H329="Booked",H329="Done",H329="Not going ahead"),"",ROW())</f>
      </c>
    </row>
    <row r="330" spans="26:26" x14ac:dyDescent="0.25">
      <c r="Z330" s="57">
        <f>IF(OR(A330="",H330="Booked",H330="Done",H330="Not going ahead"),"",ROW())</f>
      </c>
    </row>
    <row r="331" spans="26:26" x14ac:dyDescent="0.25">
      <c r="Z331" s="57">
        <f>IF(OR(A331="",H331="Booked",H331="Done",H331="Not going ahead"),"",ROW())</f>
      </c>
    </row>
    <row r="332" spans="26:26" x14ac:dyDescent="0.25">
      <c r="Z332" s="57">
        <f>IF(OR(A332="",H332="Booked",H332="Done",H332="Not going ahead"),"",ROW())</f>
      </c>
    </row>
    <row r="333" spans="26:26" x14ac:dyDescent="0.25">
      <c r="Z333" s="57">
        <f>IF(OR(A333="",H333="Booked",H333="Done",H333="Not going ahead"),"",ROW())</f>
      </c>
    </row>
    <row r="334" spans="26:26" x14ac:dyDescent="0.25">
      <c r="Z334" s="57">
        <f>IF(OR(A334="",H334="Booked",H334="Done",H334="Not going ahead"),"",ROW())</f>
      </c>
    </row>
    <row r="335" spans="26:26" x14ac:dyDescent="0.25">
      <c r="Z335" s="57">
        <f>IF(OR(A335="",H335="Booked",H335="Done",H335="Not going ahead"),"",ROW())</f>
      </c>
    </row>
    <row r="336" spans="26:26" x14ac:dyDescent="0.25">
      <c r="Z336" s="57">
        <f>IF(OR(A336="",H336="Booked",H336="Done",H336="Not going ahead"),"",ROW())</f>
      </c>
    </row>
    <row r="337" spans="26:26" x14ac:dyDescent="0.25">
      <c r="Z337" s="57">
        <f>IF(OR(A337="",H337="Booked",H337="Done",H337="Not going ahead"),"",ROW())</f>
      </c>
    </row>
    <row r="338" spans="26:26" x14ac:dyDescent="0.25">
      <c r="Z338" s="57">
        <f>IF(OR(A338="",H338="Booked",H338="Done",H338="Not going ahead"),"",ROW())</f>
      </c>
    </row>
    <row r="339" spans="26:26" x14ac:dyDescent="0.25">
      <c r="Z339" s="57">
        <f>IF(OR(A339="",H339="Booked",H339="Done",H339="Not going ahead"),"",ROW())</f>
      </c>
    </row>
    <row r="340" spans="26:26" x14ac:dyDescent="0.25">
      <c r="Z340" s="57">
        <f>IF(OR(A340="",H340="Booked",H340="Done",H340="Not going ahead"),"",ROW())</f>
      </c>
    </row>
    <row r="341" spans="26:26" x14ac:dyDescent="0.25">
      <c r="Z341" s="57">
        <f>IF(OR(A341="",H341="Booked",H341="Done",H341="Not going ahead"),"",ROW())</f>
      </c>
    </row>
    <row r="342" spans="26:26" x14ac:dyDescent="0.25">
      <c r="Z342" s="57">
        <f>IF(OR(A342="",H342="Booked",H342="Done",H342="Not going ahead"),"",ROW())</f>
      </c>
    </row>
    <row r="343" spans="26:26" x14ac:dyDescent="0.25">
      <c r="Z343" s="57">
        <f>IF(OR(A343="",H343="Booked",H343="Done",H343="Not going ahead"),"",ROW())</f>
      </c>
    </row>
    <row r="344" spans="26:26" x14ac:dyDescent="0.25">
      <c r="Z344" s="57">
        <f>IF(OR(A344="",H344="Booked",H344="Done",H344="Not going ahead"),"",ROW())</f>
      </c>
    </row>
    <row r="345" spans="26:26" x14ac:dyDescent="0.25">
      <c r="Z345" s="57">
        <f>IF(OR(A345="",H345="Booked",H345="Done",H345="Not going ahead"),"",ROW())</f>
      </c>
    </row>
    <row r="346" spans="26:26" x14ac:dyDescent="0.25">
      <c r="Z346" s="57">
        <f>IF(OR(A346="",H346="Booked",H346="Done",H346="Not going ahead"),"",ROW())</f>
      </c>
    </row>
    <row r="347" spans="26:26" x14ac:dyDescent="0.25">
      <c r="Z347" s="57">
        <f>IF(OR(A347="",H347="Booked",H347="Done",H347="Not going ahead"),"",ROW())</f>
      </c>
    </row>
    <row r="348" spans="26:26" x14ac:dyDescent="0.25">
      <c r="Z348" s="57">
        <f>IF(OR(A348="",H348="Booked",H348="Done",H348="Not going ahead"),"",ROW())</f>
      </c>
    </row>
    <row r="349" spans="26:26" x14ac:dyDescent="0.25">
      <c r="Z349" s="57">
        <f>IF(OR(A349="",H349="Booked",H349="Done",H349="Not going ahead"),"",ROW())</f>
      </c>
    </row>
    <row r="350" spans="26:26" x14ac:dyDescent="0.25">
      <c r="Z350" s="57">
        <f>IF(OR(A350="",H350="Booked",H350="Done",H350="Not going ahead"),"",ROW())</f>
      </c>
    </row>
    <row r="351" spans="26:26" x14ac:dyDescent="0.25">
      <c r="Z351" s="57">
        <f>IF(OR(A351="",H351="Booked",H351="Done",H351="Not going ahead"),"",ROW())</f>
      </c>
    </row>
    <row r="352" spans="26:26" x14ac:dyDescent="0.25">
      <c r="Z352" s="57">
        <f>IF(OR(A352="",H352="Booked",H352="Done",H352="Not going ahead"),"",ROW())</f>
      </c>
    </row>
    <row r="353" spans="26:26" x14ac:dyDescent="0.25">
      <c r="Z353" s="57">
        <f>IF(OR(A353="",H353="Booked",H353="Done",H353="Not going ahead"),"",ROW())</f>
      </c>
    </row>
    <row r="354" spans="26:26" x14ac:dyDescent="0.25">
      <c r="Z354" s="57">
        <f>IF(OR(A354="",H354="Booked",H354="Done",H354="Not going ahead"),"",ROW())</f>
      </c>
    </row>
    <row r="355" spans="26:26" x14ac:dyDescent="0.25">
      <c r="Z355" s="57">
        <f>IF(OR(A355="",H355="Booked",H355="Done",H355="Not going ahead"),"",ROW())</f>
      </c>
    </row>
    <row r="356" spans="26:26" x14ac:dyDescent="0.25">
      <c r="Z356" s="57">
        <f>IF(OR(A356="",H356="Booked",H356="Done",H356="Not going ahead"),"",ROW())</f>
      </c>
    </row>
    <row r="357" spans="26:26" x14ac:dyDescent="0.25">
      <c r="Z357" s="57">
        <f>IF(OR(A357="",H357="Booked",H357="Done",H357="Not going ahead"),"",ROW())</f>
      </c>
    </row>
    <row r="358" spans="26:26" x14ac:dyDescent="0.25">
      <c r="Z358" s="57">
        <f>IF(OR(A358="",H358="Booked",H358="Done",H358="Not going ahead"),"",ROW())</f>
      </c>
    </row>
    <row r="359" spans="26:26" x14ac:dyDescent="0.25">
      <c r="Z359" s="57">
        <f>IF(OR(A359="",H359="Booked",H359="Done",H359="Not going ahead"),"",ROW())</f>
      </c>
    </row>
    <row r="360" spans="26:26" x14ac:dyDescent="0.25">
      <c r="Z360" s="57">
        <f>IF(OR(A360="",H360="Booked",H360="Done",H360="Not going ahead"),"",ROW())</f>
      </c>
    </row>
    <row r="361" spans="26:26" x14ac:dyDescent="0.25">
      <c r="Z361" s="57">
        <f>IF(OR(A361="",H361="Booked",H361="Done",H361="Not going ahead"),"",ROW())</f>
      </c>
    </row>
    <row r="362" spans="26:26" x14ac:dyDescent="0.25">
      <c r="Z362" s="57">
        <f>IF(OR(A362="",H362="Booked",H362="Done",H362="Not going ahead"),"",ROW())</f>
      </c>
    </row>
    <row r="363" spans="26:26" x14ac:dyDescent="0.25">
      <c r="Z363" s="57">
        <f>IF(OR(A363="",H363="Booked",H363="Done",H363="Not going ahead"),"",ROW())</f>
      </c>
    </row>
    <row r="364" spans="26:26" x14ac:dyDescent="0.25">
      <c r="Z364" s="57">
        <f>IF(OR(A364="",H364="Booked",H364="Done",H364="Not going ahead"),"",ROW())</f>
      </c>
    </row>
    <row r="365" spans="26:26" x14ac:dyDescent="0.25">
      <c r="Z365" s="57">
        <f>IF(OR(A365="",H365="Booked",H365="Done",H365="Not going ahead"),"",ROW())</f>
      </c>
    </row>
    <row r="366" spans="26:26" x14ac:dyDescent="0.25">
      <c r="Z366" s="57">
        <f>IF(OR(A366="",H366="Booked",H366="Done",H366="Not going ahead"),"",ROW())</f>
      </c>
    </row>
    <row r="367" spans="26:26" x14ac:dyDescent="0.25">
      <c r="Z367" s="57">
        <f>IF(OR(A367="",H367="Booked",H367="Done",H367="Not going ahead"),"",ROW())</f>
      </c>
    </row>
    <row r="368" spans="26:26" x14ac:dyDescent="0.25">
      <c r="Z368" s="57">
        <f>IF(OR(A368="",H368="Booked",H368="Done",H368="Not going ahead"),"",ROW())</f>
      </c>
    </row>
    <row r="369" spans="26:26" x14ac:dyDescent="0.25">
      <c r="Z369" s="57">
        <f>IF(OR(A369="",H369="Booked",H369="Done",H369="Not going ahead"),"",ROW())</f>
      </c>
    </row>
    <row r="370" spans="26:26" x14ac:dyDescent="0.25">
      <c r="Z370" s="57">
        <f>IF(OR(A370="",H370="Booked",H370="Done",H370="Not going ahead"),"",ROW())</f>
      </c>
    </row>
    <row r="371" spans="26:26" x14ac:dyDescent="0.25">
      <c r="Z371" s="57">
        <f>IF(OR(A371="",H371="Booked",H371="Done",H371="Not going ahead"),"",ROW())</f>
      </c>
    </row>
    <row r="372" spans="26:26" x14ac:dyDescent="0.25">
      <c r="Z372" s="57">
        <f>IF(OR(A372="",H372="Booked",H372="Done",H372="Not going ahead"),"",ROW())</f>
      </c>
    </row>
    <row r="373" spans="26:26" x14ac:dyDescent="0.25">
      <c r="Z373" s="57">
        <f>IF(OR(A373="",H373="Booked",H373="Done",H373="Not going ahead"),"",ROW())</f>
      </c>
    </row>
    <row r="374" spans="26:26" x14ac:dyDescent="0.25">
      <c r="Z374" s="57">
        <f>IF(OR(A374="",H374="Booked",H374="Done",H374="Not going ahead"),"",ROW())</f>
      </c>
    </row>
    <row r="375" spans="26:26" x14ac:dyDescent="0.25">
      <c r="Z375" s="57">
        <f>IF(OR(A375="",H375="Booked",H375="Done",H375="Not going ahead"),"",ROW())</f>
      </c>
    </row>
    <row r="376" spans="26:26" x14ac:dyDescent="0.25">
      <c r="Z376" s="57">
        <f>IF(OR(A376="",H376="Booked",H376="Done",H376="Not going ahead"),"",ROW())</f>
      </c>
    </row>
    <row r="377" spans="26:26" x14ac:dyDescent="0.25">
      <c r="Z377" s="57">
        <f>IF(OR(A377="",H377="Booked",H377="Done",H377="Not going ahead"),"",ROW())</f>
      </c>
    </row>
    <row r="378" spans="26:26" x14ac:dyDescent="0.25">
      <c r="Z378" s="57">
        <f>IF(OR(A378="",H378="Booked",H378="Done",H378="Not going ahead"),"",ROW())</f>
      </c>
    </row>
    <row r="379" spans="26:26" x14ac:dyDescent="0.25">
      <c r="Z379" s="57">
        <f>IF(OR(A379="",H379="Booked",H379="Done",H379="Not going ahead"),"",ROW())</f>
      </c>
    </row>
    <row r="380" spans="26:26" x14ac:dyDescent="0.25">
      <c r="Z380" s="57">
        <f>IF(OR(A380="",H380="Booked",H380="Done",H380="Not going ahead"),"",ROW())</f>
      </c>
    </row>
    <row r="381" spans="26:26" x14ac:dyDescent="0.25">
      <c r="Z381" s="57">
        <f>IF(OR(A381="",H381="Booked",H381="Done",H381="Not going ahead"),"",ROW())</f>
      </c>
    </row>
    <row r="382" spans="26:26" x14ac:dyDescent="0.25">
      <c r="Z382" s="57">
        <f>IF(OR(A382="",H382="Booked",H382="Done",H382="Not going ahead"),"",ROW())</f>
      </c>
    </row>
    <row r="383" spans="26:26" x14ac:dyDescent="0.25">
      <c r="Z383" s="57">
        <f>IF(OR(A383="",H383="Booked",H383="Done",H383="Not going ahead"),"",ROW())</f>
      </c>
    </row>
    <row r="384" spans="26:26" x14ac:dyDescent="0.25">
      <c r="Z384" s="57">
        <f>IF(OR(A384="",H384="Booked",H384="Done",H384="Not going ahead"),"",ROW())</f>
      </c>
    </row>
    <row r="385" spans="26:26" x14ac:dyDescent="0.25">
      <c r="Z385" s="57">
        <f>IF(OR(A385="",H385="Booked",H385="Done",H385="Not going ahead"),"",ROW())</f>
      </c>
    </row>
    <row r="386" spans="26:26" x14ac:dyDescent="0.25">
      <c r="Z386" s="57">
        <f>IF(OR(A386="",H386="Booked",H386="Done",H386="Not going ahead"),"",ROW())</f>
      </c>
    </row>
    <row r="387" spans="26:26" x14ac:dyDescent="0.25">
      <c r="Z387" s="57">
        <f>IF(OR(A387="",H387="Booked",H387="Done",H387="Not going ahead"),"",ROW())</f>
      </c>
    </row>
    <row r="388" spans="26:26" x14ac:dyDescent="0.25">
      <c r="Z388" s="57">
        <f>IF(OR(A388="",H388="Booked",H388="Done",H388="Not going ahead"),"",ROW())</f>
      </c>
    </row>
    <row r="389" spans="26:26" x14ac:dyDescent="0.25">
      <c r="Z389" s="57">
        <f>IF(OR(A389="",H389="Booked",H389="Done",H389="Not going ahead"),"",ROW())</f>
      </c>
    </row>
    <row r="390" spans="26:26" x14ac:dyDescent="0.25">
      <c r="Z390" s="57">
        <f>IF(OR(A390="",H390="Booked",H390="Done",H390="Not going ahead"),"",ROW())</f>
      </c>
    </row>
    <row r="391" spans="26:26" x14ac:dyDescent="0.25">
      <c r="Z391" s="57">
        <f>IF(OR(A391="",H391="Booked",H391="Done",H391="Not going ahead"),"",ROW())</f>
      </c>
    </row>
    <row r="392" spans="26:26" x14ac:dyDescent="0.25">
      <c r="Z392" s="57">
        <f>IF(OR(A392="",H392="Booked",H392="Done",H392="Not going ahead"),"",ROW())</f>
      </c>
    </row>
    <row r="393" spans="26:26" x14ac:dyDescent="0.25">
      <c r="Z393" s="57">
        <f>IF(OR(A393="",H393="Booked",H393="Done",H393="Not going ahead"),"",ROW())</f>
      </c>
    </row>
    <row r="394" spans="26:26" x14ac:dyDescent="0.25">
      <c r="Z394" s="57">
        <f>IF(OR(A394="",H394="Booked",H394="Done",H394="Not going ahead"),"",ROW())</f>
      </c>
    </row>
    <row r="395" spans="26:26" x14ac:dyDescent="0.25">
      <c r="Z395" s="57">
        <f>IF(OR(A395="",H395="Booked",H395="Done",H395="Not going ahead"),"",ROW())</f>
      </c>
    </row>
    <row r="396" spans="26:26" x14ac:dyDescent="0.25">
      <c r="Z396" s="57">
        <f>IF(OR(A396="",H396="Booked",H396="Done",H396="Not going ahead"),"",ROW())</f>
      </c>
    </row>
    <row r="397" spans="26:26" x14ac:dyDescent="0.25">
      <c r="Z397" s="57">
        <f>IF(OR(A397="",H397="Booked",H397="Done",H397="Not going ahead"),"",ROW())</f>
      </c>
    </row>
    <row r="398" spans="26:26" x14ac:dyDescent="0.25">
      <c r="Z398" s="57">
        <f>IF(OR(A398="",H398="Booked",H398="Done",H398="Not going ahead"),"",ROW())</f>
      </c>
    </row>
    <row r="399" spans="26:26" x14ac:dyDescent="0.25">
      <c r="Z399" s="57">
        <f>IF(OR(A399="",H399="Booked",H399="Done",H399="Not going ahead"),"",ROW())</f>
      </c>
    </row>
    <row r="400" spans="26:26" x14ac:dyDescent="0.25">
      <c r="Z400" s="57">
        <f>IF(OR(A400="",H400="Booked",H400="Done",H400="Not going ahead"),"",ROW())</f>
      </c>
    </row>
    <row r="401" spans="26:26" x14ac:dyDescent="0.25">
      <c r="Z401" s="57">
        <f>IF(OR(A401="",H401="Booked",H401="Done",H401="Not going ahead"),"",ROW())</f>
      </c>
    </row>
    <row r="402" spans="26:26" x14ac:dyDescent="0.25">
      <c r="Z402" s="57">
        <f>IF(OR(A402="",H402="Booked",H402="Done",H402="Not going ahead"),"",ROW())</f>
      </c>
    </row>
    <row r="403" spans="26:26" x14ac:dyDescent="0.25">
      <c r="Z403" s="57">
        <f>IF(OR(A403="",H403="Booked",H403="Done",H403="Not going ahead"),"",ROW())</f>
      </c>
    </row>
    <row r="404" spans="26:26" x14ac:dyDescent="0.25">
      <c r="Z404" s="57">
        <f>IF(OR(A404="",H404="Booked",H404="Done",H404="Not going ahead"),"",ROW())</f>
      </c>
    </row>
    <row r="405" spans="26:26" x14ac:dyDescent="0.25">
      <c r="Z405" s="57">
        <f>IF(OR(A405="",H405="Booked",H405="Done",H405="Not going ahead"),"",ROW())</f>
      </c>
    </row>
    <row r="406" spans="26:26" x14ac:dyDescent="0.25">
      <c r="Z406" s="57">
        <f>IF(OR(A406="",H406="Booked",H406="Done",H406="Not going ahead"),"",ROW())</f>
      </c>
    </row>
    <row r="407" spans="26:26" x14ac:dyDescent="0.25">
      <c r="Z407" s="57">
        <f>IF(OR(A407="",H407="Booked",H407="Done",H407="Not going ahead"),"",ROW())</f>
      </c>
    </row>
    <row r="408" spans="26:26" x14ac:dyDescent="0.25">
      <c r="Z408" s="57">
        <f>IF(OR(A408="",H408="Booked",H408="Done",H408="Not going ahead"),"",ROW())</f>
      </c>
    </row>
    <row r="409" spans="26:26" x14ac:dyDescent="0.25">
      <c r="Z409" s="57">
        <f>IF(OR(A409="",H409="Booked",H409="Done",H409="Not going ahead"),"",ROW())</f>
      </c>
    </row>
    <row r="410" spans="26:26" x14ac:dyDescent="0.25">
      <c r="Z410" s="57">
        <f>IF(OR(A410="",H410="Booked",H410="Done",H410="Not going ahead"),"",ROW())</f>
      </c>
    </row>
    <row r="411" spans="26:26" x14ac:dyDescent="0.25">
      <c r="Z411" s="57">
        <f>IF(OR(A411="",H411="Booked",H411="Done",H411="Not going ahead"),"",ROW())</f>
      </c>
    </row>
    <row r="412" spans="26:26" x14ac:dyDescent="0.25">
      <c r="Z412" s="57">
        <f>IF(OR(A412="",H412="Booked",H412="Done",H412="Not going ahead"),"",ROW())</f>
      </c>
    </row>
    <row r="413" spans="26:26" x14ac:dyDescent="0.25">
      <c r="Z413" s="57">
        <f>IF(OR(A413="",H413="Booked",H413="Done",H413="Not going ahead"),"",ROW())</f>
      </c>
    </row>
    <row r="414" spans="26:26" x14ac:dyDescent="0.25">
      <c r="Z414" s="57">
        <f>IF(OR(A414="",H414="Booked",H414="Done",H414="Not going ahead"),"",ROW())</f>
      </c>
    </row>
    <row r="415" spans="26:26" x14ac:dyDescent="0.25">
      <c r="Z415" s="57">
        <f>IF(OR(A415="",H415="Booked",H415="Done",H415="Not going ahead"),"",ROW())</f>
      </c>
    </row>
    <row r="416" spans="26:26" x14ac:dyDescent="0.25">
      <c r="Z416" s="57">
        <f>IF(OR(A416="",H416="Booked",H416="Done",H416="Not going ahead"),"",ROW())</f>
      </c>
    </row>
    <row r="417" spans="26:26" x14ac:dyDescent="0.25">
      <c r="Z417" s="57">
        <f>IF(OR(A417="",H417="Booked",H417="Done",H417="Not going ahead"),"",ROW())</f>
      </c>
    </row>
    <row r="418" spans="26:26" x14ac:dyDescent="0.25">
      <c r="Z418" s="57">
        <f>IF(OR(A418="",H418="Booked",H418="Done",H418="Not going ahead"),"",ROW())</f>
      </c>
    </row>
    <row r="419" spans="26:26" x14ac:dyDescent="0.25">
      <c r="Z419" s="57">
        <f>IF(OR(A419="",H419="Booked",H419="Done",H419="Not going ahead"),"",ROW())</f>
      </c>
    </row>
    <row r="420" spans="26:26" x14ac:dyDescent="0.25">
      <c r="Z420" s="57">
        <f>IF(OR(A420="",H420="Booked",H420="Done",H420="Not going ahead"),"",ROW())</f>
      </c>
    </row>
    <row r="421" spans="26:26" x14ac:dyDescent="0.25">
      <c r="Z421" s="57">
        <f>IF(OR(A421="",H421="Booked",H421="Done",H421="Not going ahead"),"",ROW())</f>
      </c>
    </row>
    <row r="422" spans="26:26" x14ac:dyDescent="0.25">
      <c r="Z422" s="57">
        <f>IF(OR(A422="",H422="Booked",H422="Done",H422="Not going ahead"),"",ROW())</f>
      </c>
    </row>
    <row r="423" spans="26:26" x14ac:dyDescent="0.25">
      <c r="Z423" s="57">
        <f>IF(OR(A423="",H423="Booked",H423="Done",H423="Not going ahead"),"",ROW())</f>
      </c>
    </row>
    <row r="424" spans="26:26" x14ac:dyDescent="0.25">
      <c r="Z424" s="57">
        <f>IF(OR(A424="",H424="Booked",H424="Done",H424="Not going ahead"),"",ROW())</f>
      </c>
    </row>
    <row r="425" spans="26:26" x14ac:dyDescent="0.25">
      <c r="Z425" s="57">
        <f>IF(OR(A425="",H425="Booked",H425="Done",H425="Not going ahead"),"",ROW())</f>
      </c>
    </row>
    <row r="426" spans="26:26" x14ac:dyDescent="0.25">
      <c r="Z426" s="57">
        <f>IF(OR(A426="",H426="Booked",H426="Done",H426="Not going ahead"),"",ROW())</f>
      </c>
    </row>
    <row r="427" spans="26:26" x14ac:dyDescent="0.25">
      <c r="Z427" s="57">
        <f>IF(OR(A427="",H427="Booked",H427="Done",H427="Not going ahead"),"",ROW())</f>
      </c>
    </row>
    <row r="428" spans="26:26" x14ac:dyDescent="0.25">
      <c r="Z428" s="57">
        <f>IF(OR(A428="",H428="Booked",H428="Done",H428="Not going ahead"),"",ROW())</f>
      </c>
    </row>
    <row r="429" spans="26:26" x14ac:dyDescent="0.25">
      <c r="Z429" s="57">
        <f>IF(OR(A429="",H429="Booked",H429="Done",H429="Not going ahead"),"",ROW())</f>
      </c>
    </row>
    <row r="430" spans="26:26" x14ac:dyDescent="0.25">
      <c r="Z430" s="57">
        <f>IF(OR(A430="",H430="Booked",H430="Done",H430="Not going ahead"),"",ROW())</f>
      </c>
    </row>
    <row r="431" spans="26:26" x14ac:dyDescent="0.25">
      <c r="Z431" s="57">
        <f>IF(OR(A431="",H431="Booked",H431="Done",H431="Not going ahead"),"",ROW())</f>
      </c>
    </row>
    <row r="432" spans="26:26" x14ac:dyDescent="0.25">
      <c r="Z432" s="57">
        <f>IF(OR(A432="",H432="Booked",H432="Done",H432="Not going ahead"),"",ROW())</f>
      </c>
    </row>
    <row r="433" spans="26:26" x14ac:dyDescent="0.25">
      <c r="Z433" s="57">
        <f>IF(OR(A433="",H433="Booked",H433="Done",H433="Not going ahead"),"",ROW())</f>
      </c>
    </row>
    <row r="434" spans="26:26" x14ac:dyDescent="0.25">
      <c r="Z434" s="57">
        <f>IF(OR(A434="",H434="Booked",H434="Done",H434="Not going ahead"),"",ROW())</f>
      </c>
    </row>
    <row r="435" spans="26:26" x14ac:dyDescent="0.25">
      <c r="Z435" s="57">
        <f>IF(OR(A435="",H435="Booked",H435="Done",H435="Not going ahead"),"",ROW())</f>
      </c>
    </row>
    <row r="436" spans="26:26" x14ac:dyDescent="0.25">
      <c r="Z436" s="57">
        <f>IF(OR(A436="",H436="Booked",H436="Done",H436="Not going ahead"),"",ROW())</f>
      </c>
    </row>
    <row r="437" spans="26:26" x14ac:dyDescent="0.25">
      <c r="Z437" s="57">
        <f>IF(OR(A437="",H437="Booked",H437="Done",H437="Not going ahead"),"",ROW())</f>
      </c>
    </row>
    <row r="438" spans="26:26" x14ac:dyDescent="0.25">
      <c r="Z438" s="57">
        <f>IF(OR(A438="",H438="Booked",H438="Done",H438="Not going ahead"),"",ROW())</f>
      </c>
    </row>
    <row r="439" spans="26:26" x14ac:dyDescent="0.25">
      <c r="Z439" s="57">
        <f>IF(OR(A439="",H439="Booked",H439="Done",H439="Not going ahead"),"",ROW())</f>
      </c>
    </row>
    <row r="440" spans="26:26" x14ac:dyDescent="0.25">
      <c r="Z440" s="57">
        <f>IF(OR(A440="",H440="Booked",H440="Done",H440="Not going ahead"),"",ROW())</f>
      </c>
    </row>
    <row r="441" spans="26:26" x14ac:dyDescent="0.25">
      <c r="Z441" s="57">
        <f>IF(OR(A441="",H441="Booked",H441="Done",H441="Not going ahead"),"",ROW())</f>
      </c>
    </row>
    <row r="442" spans="26:26" x14ac:dyDescent="0.25">
      <c r="Z442" s="57">
        <f>IF(OR(A442="",H442="Booked",H442="Done",H442="Not going ahead"),"",ROW())</f>
      </c>
    </row>
    <row r="443" spans="26:26" x14ac:dyDescent="0.25">
      <c r="Z443" s="57">
        <f>IF(OR(A443="",H443="Booked",H443="Done",H443="Not going ahead"),"",ROW())</f>
      </c>
    </row>
    <row r="444" spans="26:26" x14ac:dyDescent="0.25">
      <c r="Z444" s="57">
        <f>IF(OR(A444="",H444="Booked",H444="Done",H444="Not going ahead"),"",ROW())</f>
      </c>
    </row>
    <row r="445" spans="26:26" x14ac:dyDescent="0.25">
      <c r="Z445" s="57">
        <f>IF(OR(A445="",H445="Booked",H445="Done",H445="Not going ahead"),"",ROW())</f>
      </c>
    </row>
    <row r="446" spans="26:26" x14ac:dyDescent="0.25">
      <c r="Z446" s="57">
        <f>IF(OR(A446="",H446="Booked",H446="Done",H446="Not going ahead"),"",ROW())</f>
      </c>
    </row>
    <row r="447" spans="26:26" x14ac:dyDescent="0.25">
      <c r="Z447" s="57">
        <f>IF(OR(A447="",H447="Booked",H447="Done",H447="Not going ahead"),"",ROW())</f>
      </c>
    </row>
    <row r="448" spans="26:26" x14ac:dyDescent="0.25">
      <c r="Z448" s="57">
        <f>IF(OR(A448="",H448="Booked",H448="Done",H448="Not going ahead"),"",ROW())</f>
      </c>
    </row>
    <row r="449" spans="26:26" x14ac:dyDescent="0.25">
      <c r="Z449" s="57">
        <f>IF(OR(A449="",H449="Booked",H449="Done",H449="Not going ahead"),"",ROW())</f>
      </c>
    </row>
    <row r="450" spans="26:26" x14ac:dyDescent="0.25">
      <c r="Z450" s="57">
        <f>IF(OR(A450="",H450="Booked",H450="Done",H450="Not going ahead"),"",ROW())</f>
      </c>
    </row>
    <row r="451" spans="26:26" x14ac:dyDescent="0.25">
      <c r="Z451" s="57">
        <f>IF(OR(A451="",H451="Booked",H451="Done",H451="Not going ahead"),"",ROW())</f>
      </c>
    </row>
    <row r="452" spans="26:26" x14ac:dyDescent="0.25">
      <c r="Z452" s="57">
        <f>IF(OR(A452="",H452="Booked",H452="Done",H452="Not going ahead"),"",ROW())</f>
      </c>
    </row>
    <row r="453" spans="26:26" x14ac:dyDescent="0.25">
      <c r="Z453" s="57">
        <f>IF(OR(A453="",H453="Booked",H453="Done",H453="Not going ahead"),"",ROW())</f>
      </c>
    </row>
    <row r="454" spans="26:26" x14ac:dyDescent="0.25">
      <c r="Z454" s="57">
        <f>IF(OR(A454="",H454="Booked",H454="Done",H454="Not going ahead"),"",ROW())</f>
      </c>
    </row>
    <row r="455" spans="26:26" x14ac:dyDescent="0.25">
      <c r="Z455" s="57">
        <f>IF(OR(A455="",H455="Booked",H455="Done",H455="Not going ahead"),"",ROW())</f>
      </c>
    </row>
    <row r="456" spans="26:26" x14ac:dyDescent="0.25">
      <c r="Z456" s="57">
        <f>IF(OR(A456="",H456="Booked",H456="Done",H456="Not going ahead"),"",ROW())</f>
      </c>
    </row>
    <row r="457" spans="26:26" x14ac:dyDescent="0.25">
      <c r="Z457" s="57">
        <f>IF(OR(A457="",H457="Booked",H457="Done",H457="Not going ahead"),"",ROW())</f>
      </c>
    </row>
    <row r="458" spans="26:26" x14ac:dyDescent="0.25">
      <c r="Z458" s="57">
        <f>IF(OR(A458="",H458="Booked",H458="Done",H458="Not going ahead"),"",ROW())</f>
      </c>
    </row>
    <row r="459" spans="26:26" x14ac:dyDescent="0.25">
      <c r="Z459" s="57">
        <f>IF(OR(A459="",H459="Booked",H459="Done",H459="Not going ahead"),"",ROW())</f>
      </c>
    </row>
    <row r="460" spans="26:26" x14ac:dyDescent="0.25">
      <c r="Z460" s="57">
        <f>IF(OR(A460="",H460="Booked",H460="Done",H460="Not going ahead"),"",ROW())</f>
      </c>
    </row>
    <row r="461" spans="26:26" x14ac:dyDescent="0.25">
      <c r="Z461" s="57">
        <f>IF(OR(A461="",H461="Booked",H461="Done",H461="Not going ahead"),"",ROW())</f>
      </c>
    </row>
    <row r="462" spans="26:26" x14ac:dyDescent="0.25">
      <c r="Z462" s="57">
        <f>IF(OR(A462="",H462="Booked",H462="Done",H462="Not going ahead"),"",ROW())</f>
      </c>
    </row>
    <row r="463" spans="26:26" x14ac:dyDescent="0.25">
      <c r="Z463" s="57">
        <f>IF(OR(A463="",H463="Booked",H463="Done",H463="Not going ahead"),"",ROW())</f>
      </c>
    </row>
    <row r="464" spans="26:26" x14ac:dyDescent="0.25">
      <c r="Z464" s="57">
        <f>IF(OR(A464="",H464="Booked",H464="Done",H464="Not going ahead"),"",ROW())</f>
      </c>
    </row>
    <row r="465" spans="26:26" x14ac:dyDescent="0.25">
      <c r="Z465" s="57">
        <f>IF(OR(A465="",H465="Booked",H465="Done",H465="Not going ahead"),"",ROW())</f>
      </c>
    </row>
    <row r="466" spans="26:26" x14ac:dyDescent="0.25">
      <c r="Z466" s="57">
        <f>IF(OR(A466="",H466="Booked",H466="Done",H466="Not going ahead"),"",ROW())</f>
      </c>
    </row>
    <row r="467" spans="26:26" x14ac:dyDescent="0.25">
      <c r="Z467" s="57">
        <f>IF(OR(A467="",H467="Booked",H467="Done",H467="Not going ahead"),"",ROW())</f>
      </c>
    </row>
    <row r="468" spans="26:26" x14ac:dyDescent="0.25">
      <c r="Z468" s="57">
        <f>IF(OR(A468="",H468="Booked",H468="Done",H468="Not going ahead"),"",ROW())</f>
      </c>
    </row>
    <row r="469" spans="26:26" x14ac:dyDescent="0.25">
      <c r="Z469" s="57">
        <f>IF(OR(A469="",H469="Booked",H469="Done",H469="Not going ahead"),"",ROW())</f>
      </c>
    </row>
    <row r="470" spans="26:26" x14ac:dyDescent="0.25">
      <c r="Z470" s="57">
        <f>IF(OR(A470="",H470="Booked",H470="Done",H470="Not going ahead"),"",ROW())</f>
      </c>
    </row>
    <row r="471" spans="26:26" x14ac:dyDescent="0.25">
      <c r="Z471" s="57">
        <f>IF(OR(A471="",H471="Booked",H471="Done",H471="Not going ahead"),"",ROW())</f>
      </c>
    </row>
    <row r="472" spans="26:26" x14ac:dyDescent="0.25">
      <c r="Z472" s="57">
        <f>IF(OR(A472="",H472="Booked",H472="Done",H472="Not going ahead"),"",ROW())</f>
      </c>
    </row>
    <row r="473" spans="26:26" x14ac:dyDescent="0.25">
      <c r="Z473" s="57">
        <f>IF(OR(A473="",H473="Booked",H473="Done",H473="Not going ahead"),"",ROW())</f>
      </c>
    </row>
    <row r="474" spans="26:26" x14ac:dyDescent="0.25">
      <c r="Z474" s="57">
        <f>IF(OR(A474="",H474="Booked",H474="Done",H474="Not going ahead"),"",ROW())</f>
      </c>
    </row>
    <row r="475" spans="26:26" x14ac:dyDescent="0.25">
      <c r="Z475" s="57">
        <f>IF(OR(A475="",H475="Booked",H475="Done",H475="Not going ahead"),"",ROW())</f>
      </c>
    </row>
    <row r="476" spans="26:26" x14ac:dyDescent="0.25">
      <c r="Z476" s="57">
        <f>IF(OR(A476="",H476="Booked",H476="Done",H476="Not going ahead"),"",ROW())</f>
      </c>
    </row>
    <row r="477" spans="26:26" x14ac:dyDescent="0.25">
      <c r="Z477" s="57">
        <f>IF(OR(A477="",H477="Booked",H477="Done",H477="Not going ahead"),"",ROW())</f>
      </c>
    </row>
    <row r="478" spans="26:26" x14ac:dyDescent="0.25">
      <c r="Z478" s="57">
        <f>IF(OR(A478="",H478="Booked",H478="Done",H478="Not going ahead"),"",ROW())</f>
      </c>
    </row>
    <row r="479" spans="26:26" x14ac:dyDescent="0.25">
      <c r="Z479" s="57">
        <f>IF(OR(A479="",H479="Booked",H479="Done",H479="Not going ahead"),"",ROW())</f>
      </c>
    </row>
    <row r="480" spans="26:26" x14ac:dyDescent="0.25">
      <c r="Z480" s="57">
        <f>IF(OR(A480="",H480="Booked",H480="Done",H480="Not going ahead"),"",ROW())</f>
      </c>
    </row>
    <row r="481" spans="26:26" x14ac:dyDescent="0.25">
      <c r="Z481" s="57">
        <f>IF(OR(A481="",H481="Booked",H481="Done",H481="Not going ahead"),"",ROW())</f>
      </c>
    </row>
    <row r="482" spans="26:26" x14ac:dyDescent="0.25">
      <c r="Z482" s="57">
        <f>IF(OR(A482="",H482="Booked",H482="Done",H482="Not going ahead"),"",ROW())</f>
      </c>
    </row>
    <row r="483" spans="26:26" x14ac:dyDescent="0.25">
      <c r="Z483" s="57">
        <f>IF(OR(A483="",H483="Booked",H483="Done",H483="Not going ahead"),"",ROW())</f>
      </c>
    </row>
    <row r="484" spans="26:26" x14ac:dyDescent="0.25">
      <c r="Z484" s="57">
        <f>IF(OR(A484="",H484="Booked",H484="Done",H484="Not going ahead"),"",ROW())</f>
      </c>
    </row>
    <row r="485" spans="26:26" x14ac:dyDescent="0.25">
      <c r="Z485" s="57">
        <f>IF(OR(A485="",H485="Booked",H485="Done",H485="Not going ahead"),"",ROW())</f>
      </c>
    </row>
    <row r="486" spans="26:26" x14ac:dyDescent="0.25">
      <c r="Z486" s="57">
        <f>IF(OR(A486="",H486="Booked",H486="Done",H486="Not going ahead"),"",ROW())</f>
      </c>
    </row>
    <row r="487" spans="26:26" x14ac:dyDescent="0.25">
      <c r="Z487" s="57">
        <f>IF(OR(A487="",H487="Booked",H487="Done",H487="Not going ahead"),"",ROW())</f>
      </c>
    </row>
    <row r="488" spans="26:26" x14ac:dyDescent="0.25">
      <c r="Z488" s="57">
        <f>IF(OR(A488="",H488="Booked",H488="Done",H488="Not going ahead"),"",ROW())</f>
      </c>
    </row>
    <row r="489" spans="26:26" x14ac:dyDescent="0.25">
      <c r="Z489" s="57">
        <f>IF(OR(A489="",H489="Booked",H489="Done",H489="Not going ahead"),"",ROW())</f>
      </c>
    </row>
    <row r="490" spans="26:26" x14ac:dyDescent="0.25">
      <c r="Z490" s="57">
        <f>IF(OR(A490="",H490="Booked",H490="Done",H490="Not going ahead"),"",ROW())</f>
      </c>
    </row>
    <row r="491" spans="26:26" x14ac:dyDescent="0.25">
      <c r="Z491" s="57">
        <f>IF(OR(A491="",H491="Booked",H491="Done",H491="Not going ahead"),"",ROW())</f>
      </c>
    </row>
    <row r="492" spans="26:26" x14ac:dyDescent="0.25">
      <c r="Z492" s="57">
        <f>IF(OR(A492="",H492="Booked",H492="Done",H492="Not going ahead"),"",ROW())</f>
      </c>
    </row>
    <row r="493" spans="26:26" x14ac:dyDescent="0.25">
      <c r="Z493" s="57">
        <f>IF(OR(A493="",H493="Booked",H493="Done",H493="Not going ahead"),"",ROW())</f>
      </c>
    </row>
    <row r="494" spans="26:26" x14ac:dyDescent="0.25">
      <c r="Z494" s="57">
        <f>IF(OR(A494="",H494="Booked",H494="Done",H494="Not going ahead"),"",ROW())</f>
      </c>
    </row>
    <row r="495" spans="26:26" x14ac:dyDescent="0.25">
      <c r="Z495" s="57">
        <f>IF(OR(A495="",H495="Booked",H495="Done",H495="Not going ahead"),"",ROW())</f>
      </c>
    </row>
    <row r="496" spans="26:26" x14ac:dyDescent="0.25">
      <c r="Z496" s="57">
        <f>IF(OR(A496="",H496="Booked",H496="Done",H496="Not going ahead"),"",ROW())</f>
      </c>
    </row>
    <row r="497" spans="26:26" x14ac:dyDescent="0.25">
      <c r="Z497" s="57">
        <f>IF(OR(A497="",H497="Booked",H497="Done",H497="Not going ahead"),"",ROW())</f>
      </c>
    </row>
    <row r="498" spans="26:26" x14ac:dyDescent="0.25">
      <c r="Z498" s="57">
        <f>IF(OR(A498="",H498="Booked",H498="Done",H498="Not going ahead"),"",ROW())</f>
      </c>
    </row>
    <row r="499" spans="26:26" x14ac:dyDescent="0.25">
      <c r="Z499" s="57">
        <f>IF(OR(A499="",H499="Booked",H499="Done",H499="Not going ahead"),"",ROW())</f>
      </c>
    </row>
    <row r="500" spans="26:26" x14ac:dyDescent="0.25">
      <c r="Z500" s="57">
        <f>IF(OR(A500="",H500="Booked",H500="Done",H500="Not going ahead"),"",ROW())</f>
      </c>
    </row>
    <row r="501" spans="26:26" x14ac:dyDescent="0.25">
      <c r="Z501" s="57">
        <f>IF(OR(A501="",H501="Booked",H501="Done",H501="Not going ahead"),"",ROW())</f>
      </c>
    </row>
    <row r="502" spans="26:26" x14ac:dyDescent="0.25">
      <c r="Z502" s="57">
        <f>IF(OR(A502="",H502="Booked",H502="Done",H502="Not going ahead"),"",ROW())</f>
      </c>
    </row>
    <row r="503" spans="26:26" x14ac:dyDescent="0.25">
      <c r="Z503" s="57">
        <f>IF(OR(A503="",H503="Booked",H503="Done",H503="Not going ahead"),"",ROW())</f>
      </c>
    </row>
    <row r="504" spans="26:26" x14ac:dyDescent="0.25">
      <c r="Z504" s="57">
        <f>IF(OR(A504="",H504="Booked",H504="Done",H504="Not going ahead"),"",ROW())</f>
      </c>
    </row>
    <row r="505" spans="26:26" x14ac:dyDescent="0.25">
      <c r="Z505" s="57">
        <f>IF(OR(A505="",H505="Booked",H505="Done",H505="Not going ahead"),"",ROW())</f>
      </c>
    </row>
  </sheetData>
  <sheetProtection sheet="1" algorithmName="SHA-512" hashValue="wxI/XEMWuF/9KQ2Iscy/W0wiI4ipEMdX0hQTXht9koPr9qcRrR3jtxqUhRa9QOb0vmoGLjgWw8+tw0o+rsHbkA==" saltValue="ia93gFd711eljORAOCOy9A==" spinCount="100000"/>
  <autoFilter ref="A5:L5"/>
  <dataValidations count="4">
    <dataValidation type="list" allowBlank="1" sqref="H10:H56">
      <formula1>"Shortlisted,Asked for a quote,Quote in,Booked,Done,Not going ahead"</formula1>
    </dataValidation>
    <dataValidation type="list" allowBlank="1" sqref="H6:H56">
      <formula1>"Shortlisted,Asked for a quote,Quote in,Booked,Done,Not going ahead"</formula1>
    </dataValidation>
    <dataValidation type="list" allowBlank="1" sqref="K10:K56">
      <formula1>"Yes,No"</formula1>
    </dataValidation>
    <dataValidation type="list" allowBlank="1" sqref="K6:K56">
      <formula1>"Yes,No"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F114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8" customWidth="1"/>
    <col min="2" max="4" width="30" customWidth="1"/>
  </cols>
  <sheetData>
    <row r="1" ht="74" customHeight="1" spans="1:6" x14ac:dyDescent="0.25">
      <c r="A1" s="1" t="s">
        <v>29</v>
      </c>
      <c r="B1" s="2"/>
      <c r="C1" s="2"/>
      <c r="D1" s="2"/>
      <c r="E1" s="2"/>
      <c r="F1" s="2"/>
    </row>
    <row r="2" ht="45" customHeight="1" spans="1:6" x14ac:dyDescent="0.25">
      <c r="A2" s="3" t="s">
        <v>358</v>
      </c>
      <c r="B2" s="2"/>
      <c r="C2" s="2"/>
      <c r="D2" s="2"/>
      <c r="E2" s="2"/>
      <c r="F2" s="2"/>
    </row>
    <row r="4" ht="24" customHeight="1" spans="1:1" x14ac:dyDescent="0.25">
      <c r="A4" s="74" t="s">
        <v>13</v>
      </c>
    </row>
    <row r="5" spans="1:4" x14ac:dyDescent="0.25">
      <c r="A5" s="27" t="s">
        <v>359</v>
      </c>
      <c r="B5" s="27" t="s">
        <v>360</v>
      </c>
      <c r="C5" s="27" t="s">
        <v>361</v>
      </c>
      <c r="D5" s="27" t="s">
        <v>362</v>
      </c>
    </row>
    <row r="6" spans="1:4" x14ac:dyDescent="0.25">
      <c r="A6" s="5" t="s">
        <v>363</v>
      </c>
      <c r="B6" s="78"/>
      <c r="C6" s="78"/>
      <c r="D6" s="78"/>
    </row>
    <row r="7" spans="1:4" x14ac:dyDescent="0.25">
      <c r="A7" s="54" t="s">
        <v>364</v>
      </c>
      <c r="B7" s="56"/>
      <c r="C7" s="56"/>
      <c r="D7" s="56"/>
    </row>
    <row r="8" spans="1:4" x14ac:dyDescent="0.25">
      <c r="A8" s="58" t="s">
        <v>365</v>
      </c>
      <c r="B8" s="60"/>
      <c r="C8" s="60"/>
      <c r="D8" s="60"/>
    </row>
    <row r="9" spans="1:4" x14ac:dyDescent="0.25">
      <c r="A9" s="54" t="s">
        <v>366</v>
      </c>
      <c r="B9" s="56"/>
      <c r="C9" s="56"/>
      <c r="D9" s="56"/>
    </row>
    <row r="10" spans="1:4" x14ac:dyDescent="0.25">
      <c r="A10" s="58" t="s">
        <v>367</v>
      </c>
      <c r="B10" s="60"/>
      <c r="C10" s="60"/>
      <c r="D10" s="60"/>
    </row>
    <row r="11" spans="1:4" x14ac:dyDescent="0.25">
      <c r="A11" s="54" t="s">
        <v>368</v>
      </c>
      <c r="B11" s="56"/>
      <c r="C11" s="56"/>
      <c r="D11" s="56"/>
    </row>
    <row r="12" spans="1:4" x14ac:dyDescent="0.25">
      <c r="A12" s="58" t="s">
        <v>369</v>
      </c>
      <c r="B12" s="60"/>
      <c r="C12" s="60"/>
      <c r="D12" s="60"/>
    </row>
    <row r="13" spans="1:4" x14ac:dyDescent="0.25">
      <c r="A13" s="54" t="s">
        <v>370</v>
      </c>
      <c r="B13" s="56"/>
      <c r="C13" s="56"/>
      <c r="D13" s="56"/>
    </row>
    <row r="14" spans="1:4" x14ac:dyDescent="0.25">
      <c r="A14" s="58" t="s">
        <v>371</v>
      </c>
      <c r="B14" s="60"/>
      <c r="C14" s="60"/>
      <c r="D14" s="60"/>
    </row>
    <row r="16" ht="24" customHeight="1" spans="1:1" x14ac:dyDescent="0.25">
      <c r="A16" s="74" t="s">
        <v>372</v>
      </c>
    </row>
    <row r="17" spans="1:4" x14ac:dyDescent="0.25">
      <c r="A17" s="27" t="s">
        <v>359</v>
      </c>
      <c r="B17" s="27" t="s">
        <v>360</v>
      </c>
      <c r="C17" s="27" t="s">
        <v>361</v>
      </c>
      <c r="D17" s="27" t="s">
        <v>362</v>
      </c>
    </row>
    <row r="18" spans="1:4" x14ac:dyDescent="0.25">
      <c r="A18" s="5" t="s">
        <v>363</v>
      </c>
      <c r="B18" s="78"/>
      <c r="C18" s="78"/>
      <c r="D18" s="78"/>
    </row>
    <row r="19" spans="1:4" x14ac:dyDescent="0.25">
      <c r="A19" s="54" t="s">
        <v>373</v>
      </c>
      <c r="B19" s="56"/>
      <c r="C19" s="56"/>
      <c r="D19" s="56"/>
    </row>
    <row r="20" spans="1:4" x14ac:dyDescent="0.25">
      <c r="A20" s="58" t="s">
        <v>374</v>
      </c>
      <c r="B20" s="60"/>
      <c r="C20" s="60"/>
      <c r="D20" s="60"/>
    </row>
    <row r="21" spans="1:4" x14ac:dyDescent="0.25">
      <c r="A21" s="54" t="s">
        <v>375</v>
      </c>
      <c r="B21" s="56"/>
      <c r="C21" s="56"/>
      <c r="D21" s="56"/>
    </row>
    <row r="22" spans="1:4" x14ac:dyDescent="0.25">
      <c r="A22" s="58" t="s">
        <v>376</v>
      </c>
      <c r="B22" s="60"/>
      <c r="C22" s="60"/>
      <c r="D22" s="60"/>
    </row>
    <row r="23" spans="1:4" x14ac:dyDescent="0.25">
      <c r="A23" s="54" t="s">
        <v>377</v>
      </c>
      <c r="B23" s="56"/>
      <c r="C23" s="56"/>
      <c r="D23" s="56"/>
    </row>
    <row r="24" spans="1:4" x14ac:dyDescent="0.25">
      <c r="A24" s="58" t="s">
        <v>378</v>
      </c>
      <c r="B24" s="60"/>
      <c r="C24" s="60"/>
      <c r="D24" s="60"/>
    </row>
    <row r="26" ht="24" customHeight="1" spans="1:1" x14ac:dyDescent="0.25">
      <c r="A26" s="74" t="s">
        <v>379</v>
      </c>
    </row>
    <row r="27" spans="1:4" x14ac:dyDescent="0.25">
      <c r="A27" s="27" t="s">
        <v>359</v>
      </c>
      <c r="B27" s="27" t="s">
        <v>360</v>
      </c>
      <c r="C27" s="27" t="s">
        <v>361</v>
      </c>
      <c r="D27" s="27" t="s">
        <v>362</v>
      </c>
    </row>
    <row r="28" spans="1:4" x14ac:dyDescent="0.25">
      <c r="A28" s="5" t="s">
        <v>363</v>
      </c>
      <c r="B28" s="78"/>
      <c r="C28" s="78"/>
      <c r="D28" s="78"/>
    </row>
    <row r="29" spans="1:4" x14ac:dyDescent="0.25">
      <c r="A29" s="54" t="s">
        <v>380</v>
      </c>
      <c r="B29" s="56"/>
      <c r="C29" s="56"/>
      <c r="D29" s="56"/>
    </row>
    <row r="30" spans="1:4" x14ac:dyDescent="0.25">
      <c r="A30" s="58" t="s">
        <v>381</v>
      </c>
      <c r="B30" s="60"/>
      <c r="C30" s="60"/>
      <c r="D30" s="60"/>
    </row>
    <row r="31" spans="1:4" x14ac:dyDescent="0.25">
      <c r="A31" s="54" t="s">
        <v>382</v>
      </c>
      <c r="B31" s="56"/>
      <c r="C31" s="56"/>
      <c r="D31" s="56"/>
    </row>
    <row r="32" spans="1:4" x14ac:dyDescent="0.25">
      <c r="A32" s="58" t="s">
        <v>383</v>
      </c>
      <c r="B32" s="60"/>
      <c r="C32" s="60"/>
      <c r="D32" s="60"/>
    </row>
    <row r="33" spans="1:4" x14ac:dyDescent="0.25">
      <c r="A33" s="54" t="s">
        <v>384</v>
      </c>
      <c r="B33" s="56"/>
      <c r="C33" s="56"/>
      <c r="D33" s="56"/>
    </row>
    <row r="34" spans="1:4" x14ac:dyDescent="0.25">
      <c r="A34" s="58" t="s">
        <v>385</v>
      </c>
      <c r="B34" s="60"/>
      <c r="C34" s="60"/>
      <c r="D34" s="60"/>
    </row>
    <row r="36" ht="24" customHeight="1" spans="1:1" x14ac:dyDescent="0.25">
      <c r="A36" s="74" t="s">
        <v>386</v>
      </c>
    </row>
    <row r="37" spans="1:4" x14ac:dyDescent="0.25">
      <c r="A37" s="27" t="s">
        <v>359</v>
      </c>
      <c r="B37" s="27" t="s">
        <v>360</v>
      </c>
      <c r="C37" s="27" t="s">
        <v>361</v>
      </c>
      <c r="D37" s="27" t="s">
        <v>362</v>
      </c>
    </row>
    <row r="38" spans="1:4" x14ac:dyDescent="0.25">
      <c r="A38" s="5" t="s">
        <v>363</v>
      </c>
      <c r="B38" s="78"/>
      <c r="C38" s="78"/>
      <c r="D38" s="78"/>
    </row>
    <row r="39" spans="1:4" x14ac:dyDescent="0.25">
      <c r="A39" s="54" t="s">
        <v>387</v>
      </c>
      <c r="B39" s="56"/>
      <c r="C39" s="56"/>
      <c r="D39" s="56"/>
    </row>
    <row r="40" spans="1:4" x14ac:dyDescent="0.25">
      <c r="A40" s="58" t="s">
        <v>388</v>
      </c>
      <c r="B40" s="60"/>
      <c r="C40" s="60"/>
      <c r="D40" s="60"/>
    </row>
    <row r="41" spans="1:4" x14ac:dyDescent="0.25">
      <c r="A41" s="54" t="s">
        <v>389</v>
      </c>
      <c r="B41" s="56"/>
      <c r="C41" s="56"/>
      <c r="D41" s="56"/>
    </row>
    <row r="42" spans="1:4" x14ac:dyDescent="0.25">
      <c r="A42" s="58" t="s">
        <v>390</v>
      </c>
      <c r="B42" s="60"/>
      <c r="C42" s="60"/>
      <c r="D42" s="60"/>
    </row>
    <row r="43" spans="1:4" x14ac:dyDescent="0.25">
      <c r="A43" s="54" t="s">
        <v>391</v>
      </c>
      <c r="B43" s="56"/>
      <c r="C43" s="56"/>
      <c r="D43" s="56"/>
    </row>
    <row r="44" spans="1:4" x14ac:dyDescent="0.25">
      <c r="A44" s="58" t="s">
        <v>392</v>
      </c>
      <c r="B44" s="60"/>
      <c r="C44" s="60"/>
      <c r="D44" s="60"/>
    </row>
    <row r="46" ht="24" customHeight="1" spans="1:1" x14ac:dyDescent="0.25">
      <c r="A46" s="74" t="s">
        <v>393</v>
      </c>
    </row>
    <row r="47" spans="1:4" x14ac:dyDescent="0.25">
      <c r="A47" s="27" t="s">
        <v>359</v>
      </c>
      <c r="B47" s="27" t="s">
        <v>360</v>
      </c>
      <c r="C47" s="27" t="s">
        <v>361</v>
      </c>
      <c r="D47" s="27" t="s">
        <v>362</v>
      </c>
    </row>
    <row r="48" spans="1:4" x14ac:dyDescent="0.25">
      <c r="A48" s="5" t="s">
        <v>363</v>
      </c>
      <c r="B48" s="78"/>
      <c r="C48" s="78"/>
      <c r="D48" s="78"/>
    </row>
    <row r="49" spans="1:4" x14ac:dyDescent="0.25">
      <c r="A49" s="54" t="s">
        <v>394</v>
      </c>
      <c r="B49" s="56"/>
      <c r="C49" s="56"/>
      <c r="D49" s="56"/>
    </row>
    <row r="50" spans="1:4" x14ac:dyDescent="0.25">
      <c r="A50" s="58" t="s">
        <v>395</v>
      </c>
      <c r="B50" s="60"/>
      <c r="C50" s="60"/>
      <c r="D50" s="60"/>
    </row>
    <row r="51" spans="1:4" x14ac:dyDescent="0.25">
      <c r="A51" s="54" t="s">
        <v>396</v>
      </c>
      <c r="B51" s="56"/>
      <c r="C51" s="56"/>
      <c r="D51" s="56"/>
    </row>
    <row r="52" spans="1:4" x14ac:dyDescent="0.25">
      <c r="A52" s="58" t="s">
        <v>397</v>
      </c>
      <c r="B52" s="60"/>
      <c r="C52" s="60"/>
      <c r="D52" s="60"/>
    </row>
    <row r="53" spans="1:4" x14ac:dyDescent="0.25">
      <c r="A53" s="54" t="s">
        <v>398</v>
      </c>
      <c r="B53" s="56"/>
      <c r="C53" s="56"/>
      <c r="D53" s="56"/>
    </row>
    <row r="54" spans="1:4" x14ac:dyDescent="0.25">
      <c r="A54" s="58" t="s">
        <v>399</v>
      </c>
      <c r="B54" s="60"/>
      <c r="C54" s="60"/>
      <c r="D54" s="60"/>
    </row>
    <row r="56" ht="24" customHeight="1" spans="1:1" x14ac:dyDescent="0.25">
      <c r="A56" s="74" t="s">
        <v>400</v>
      </c>
    </row>
    <row r="57" spans="1:4" x14ac:dyDescent="0.25">
      <c r="A57" s="27" t="s">
        <v>359</v>
      </c>
      <c r="B57" s="27" t="s">
        <v>360</v>
      </c>
      <c r="C57" s="27" t="s">
        <v>361</v>
      </c>
      <c r="D57" s="27" t="s">
        <v>362</v>
      </c>
    </row>
    <row r="58" spans="1:4" x14ac:dyDescent="0.25">
      <c r="A58" s="5" t="s">
        <v>363</v>
      </c>
      <c r="B58" s="78"/>
      <c r="C58" s="78"/>
      <c r="D58" s="78"/>
    </row>
    <row r="59" spans="1:4" x14ac:dyDescent="0.25">
      <c r="A59" s="54" t="s">
        <v>401</v>
      </c>
      <c r="B59" s="56"/>
      <c r="C59" s="56"/>
      <c r="D59" s="56"/>
    </row>
    <row r="60" spans="1:4" x14ac:dyDescent="0.25">
      <c r="A60" s="58" t="s">
        <v>402</v>
      </c>
      <c r="B60" s="60"/>
      <c r="C60" s="60"/>
      <c r="D60" s="60"/>
    </row>
    <row r="61" spans="1:4" x14ac:dyDescent="0.25">
      <c r="A61" s="54" t="s">
        <v>403</v>
      </c>
      <c r="B61" s="56"/>
      <c r="C61" s="56"/>
      <c r="D61" s="56"/>
    </row>
    <row r="62" spans="1:4" x14ac:dyDescent="0.25">
      <c r="A62" s="58" t="s">
        <v>404</v>
      </c>
      <c r="B62" s="60"/>
      <c r="C62" s="60"/>
      <c r="D62" s="60"/>
    </row>
    <row r="63" spans="1:4" x14ac:dyDescent="0.25">
      <c r="A63" s="54" t="s">
        <v>405</v>
      </c>
      <c r="B63" s="56"/>
      <c r="C63" s="56"/>
      <c r="D63" s="56"/>
    </row>
    <row r="64" spans="1:4" x14ac:dyDescent="0.25">
      <c r="A64" s="58" t="s">
        <v>406</v>
      </c>
      <c r="B64" s="60"/>
      <c r="C64" s="60"/>
      <c r="D64" s="60"/>
    </row>
    <row r="66" ht="24" customHeight="1" spans="1:1" x14ac:dyDescent="0.25">
      <c r="A66" s="74" t="s">
        <v>407</v>
      </c>
    </row>
    <row r="67" spans="1:4" x14ac:dyDescent="0.25">
      <c r="A67" s="27" t="s">
        <v>359</v>
      </c>
      <c r="B67" s="27" t="s">
        <v>360</v>
      </c>
      <c r="C67" s="27" t="s">
        <v>361</v>
      </c>
      <c r="D67" s="27" t="s">
        <v>362</v>
      </c>
    </row>
    <row r="68" spans="1:4" x14ac:dyDescent="0.25">
      <c r="A68" s="5" t="s">
        <v>363</v>
      </c>
      <c r="B68" s="78"/>
      <c r="C68" s="78"/>
      <c r="D68" s="78"/>
    </row>
    <row r="69" spans="1:4" x14ac:dyDescent="0.25">
      <c r="A69" s="54" t="s">
        <v>408</v>
      </c>
      <c r="B69" s="56"/>
      <c r="C69" s="56"/>
      <c r="D69" s="56"/>
    </row>
    <row r="70" spans="1:4" x14ac:dyDescent="0.25">
      <c r="A70" s="58" t="s">
        <v>409</v>
      </c>
      <c r="B70" s="60"/>
      <c r="C70" s="60"/>
      <c r="D70" s="60"/>
    </row>
    <row r="71" spans="1:4" x14ac:dyDescent="0.25">
      <c r="A71" s="54" t="s">
        <v>410</v>
      </c>
      <c r="B71" s="56"/>
      <c r="C71" s="56"/>
      <c r="D71" s="56"/>
    </row>
    <row r="72" spans="1:4" x14ac:dyDescent="0.25">
      <c r="A72" s="58" t="s">
        <v>411</v>
      </c>
      <c r="B72" s="60"/>
      <c r="C72" s="60"/>
      <c r="D72" s="60"/>
    </row>
    <row r="73" spans="1:4" x14ac:dyDescent="0.25">
      <c r="A73" s="54" t="s">
        <v>412</v>
      </c>
      <c r="B73" s="56"/>
      <c r="C73" s="56"/>
      <c r="D73" s="56"/>
    </row>
    <row r="74" spans="1:4" x14ac:dyDescent="0.25">
      <c r="A74" s="58" t="s">
        <v>413</v>
      </c>
      <c r="B74" s="60"/>
      <c r="C74" s="60"/>
      <c r="D74" s="60"/>
    </row>
    <row r="76" ht="24" customHeight="1" spans="1:1" x14ac:dyDescent="0.25">
      <c r="A76" s="74" t="s">
        <v>414</v>
      </c>
    </row>
    <row r="77" spans="1:4" x14ac:dyDescent="0.25">
      <c r="A77" s="27" t="s">
        <v>359</v>
      </c>
      <c r="B77" s="27" t="s">
        <v>360</v>
      </c>
      <c r="C77" s="27" t="s">
        <v>361</v>
      </c>
      <c r="D77" s="27" t="s">
        <v>362</v>
      </c>
    </row>
    <row r="78" spans="1:4" x14ac:dyDescent="0.25">
      <c r="A78" s="5" t="s">
        <v>363</v>
      </c>
      <c r="B78" s="78"/>
      <c r="C78" s="78"/>
      <c r="D78" s="78"/>
    </row>
    <row r="79" spans="1:4" x14ac:dyDescent="0.25">
      <c r="A79" s="54" t="s">
        <v>415</v>
      </c>
      <c r="B79" s="56"/>
      <c r="C79" s="56"/>
      <c r="D79" s="56"/>
    </row>
    <row r="80" spans="1:4" x14ac:dyDescent="0.25">
      <c r="A80" s="58" t="s">
        <v>416</v>
      </c>
      <c r="B80" s="60"/>
      <c r="C80" s="60"/>
      <c r="D80" s="60"/>
    </row>
    <row r="81" spans="1:4" x14ac:dyDescent="0.25">
      <c r="A81" s="54" t="s">
        <v>417</v>
      </c>
      <c r="B81" s="56"/>
      <c r="C81" s="56"/>
      <c r="D81" s="56"/>
    </row>
    <row r="82" spans="1:4" x14ac:dyDescent="0.25">
      <c r="A82" s="58" t="s">
        <v>418</v>
      </c>
      <c r="B82" s="60"/>
      <c r="C82" s="60"/>
      <c r="D82" s="60"/>
    </row>
    <row r="83" spans="1:4" x14ac:dyDescent="0.25">
      <c r="A83" s="54" t="s">
        <v>419</v>
      </c>
      <c r="B83" s="56"/>
      <c r="C83" s="56"/>
      <c r="D83" s="56"/>
    </row>
    <row r="84" spans="1:4" x14ac:dyDescent="0.25">
      <c r="A84" s="58" t="s">
        <v>420</v>
      </c>
      <c r="B84" s="60"/>
      <c r="C84" s="60"/>
      <c r="D84" s="60"/>
    </row>
    <row r="86" ht="24" customHeight="1" spans="1:1" x14ac:dyDescent="0.25">
      <c r="A86" s="74" t="s">
        <v>298</v>
      </c>
    </row>
    <row r="87" spans="1:4" x14ac:dyDescent="0.25">
      <c r="A87" s="27" t="s">
        <v>359</v>
      </c>
      <c r="B87" s="27" t="s">
        <v>360</v>
      </c>
      <c r="C87" s="27" t="s">
        <v>361</v>
      </c>
      <c r="D87" s="27" t="s">
        <v>362</v>
      </c>
    </row>
    <row r="88" spans="1:4" x14ac:dyDescent="0.25">
      <c r="A88" s="5" t="s">
        <v>363</v>
      </c>
      <c r="B88" s="78"/>
      <c r="C88" s="78"/>
      <c r="D88" s="78"/>
    </row>
    <row r="89" spans="1:4" x14ac:dyDescent="0.25">
      <c r="A89" s="54" t="s">
        <v>421</v>
      </c>
      <c r="B89" s="56"/>
      <c r="C89" s="56"/>
      <c r="D89" s="56"/>
    </row>
    <row r="90" spans="1:4" x14ac:dyDescent="0.25">
      <c r="A90" s="58" t="s">
        <v>422</v>
      </c>
      <c r="B90" s="60"/>
      <c r="C90" s="60"/>
      <c r="D90" s="60"/>
    </row>
    <row r="91" spans="1:4" x14ac:dyDescent="0.25">
      <c r="A91" s="54" t="s">
        <v>423</v>
      </c>
      <c r="B91" s="56"/>
      <c r="C91" s="56"/>
      <c r="D91" s="56"/>
    </row>
    <row r="92" spans="1:4" x14ac:dyDescent="0.25">
      <c r="A92" s="58" t="s">
        <v>424</v>
      </c>
      <c r="B92" s="60"/>
      <c r="C92" s="60"/>
      <c r="D92" s="60"/>
    </row>
    <row r="93" spans="1:4" x14ac:dyDescent="0.25">
      <c r="A93" s="54" t="s">
        <v>425</v>
      </c>
      <c r="B93" s="56"/>
      <c r="C93" s="56"/>
      <c r="D93" s="56"/>
    </row>
    <row r="94" spans="1:4" x14ac:dyDescent="0.25">
      <c r="A94" s="58" t="s">
        <v>426</v>
      </c>
      <c r="B94" s="60"/>
      <c r="C94" s="60"/>
      <c r="D94" s="60"/>
    </row>
    <row r="96" ht="24" customHeight="1" spans="1:1" x14ac:dyDescent="0.25">
      <c r="A96" s="74" t="s">
        <v>427</v>
      </c>
    </row>
    <row r="97" spans="1:4" x14ac:dyDescent="0.25">
      <c r="A97" s="27" t="s">
        <v>359</v>
      </c>
      <c r="B97" s="27" t="s">
        <v>360</v>
      </c>
      <c r="C97" s="27" t="s">
        <v>361</v>
      </c>
      <c r="D97" s="27" t="s">
        <v>362</v>
      </c>
    </row>
    <row r="98" spans="1:4" x14ac:dyDescent="0.25">
      <c r="A98" s="5" t="s">
        <v>363</v>
      </c>
      <c r="B98" s="78"/>
      <c r="C98" s="78"/>
      <c r="D98" s="78"/>
    </row>
    <row r="99" spans="1:4" x14ac:dyDescent="0.25">
      <c r="A99" s="54" t="s">
        <v>428</v>
      </c>
      <c r="B99" s="56"/>
      <c r="C99" s="56"/>
      <c r="D99" s="56"/>
    </row>
    <row r="100" spans="1:4" x14ac:dyDescent="0.25">
      <c r="A100" s="58" t="s">
        <v>429</v>
      </c>
      <c r="B100" s="60"/>
      <c r="C100" s="60"/>
      <c r="D100" s="60"/>
    </row>
    <row r="101" spans="1:4" x14ac:dyDescent="0.25">
      <c r="A101" s="54" t="s">
        <v>430</v>
      </c>
      <c r="B101" s="56"/>
      <c r="C101" s="56"/>
      <c r="D101" s="56"/>
    </row>
    <row r="102" spans="1:4" x14ac:dyDescent="0.25">
      <c r="A102" s="58" t="s">
        <v>431</v>
      </c>
      <c r="B102" s="60"/>
      <c r="C102" s="60"/>
      <c r="D102" s="60"/>
    </row>
    <row r="103" spans="1:4" x14ac:dyDescent="0.25">
      <c r="A103" s="54" t="s">
        <v>432</v>
      </c>
      <c r="B103" s="56"/>
      <c r="C103" s="56"/>
      <c r="D103" s="56"/>
    </row>
    <row r="104" spans="1:4" x14ac:dyDescent="0.25">
      <c r="A104" s="58" t="s">
        <v>433</v>
      </c>
      <c r="B104" s="60"/>
      <c r="C104" s="60"/>
      <c r="D104" s="60"/>
    </row>
    <row r="106" ht="24" customHeight="1" spans="1:1" x14ac:dyDescent="0.25">
      <c r="A106" s="74" t="s">
        <v>434</v>
      </c>
    </row>
    <row r="107" spans="1:4" x14ac:dyDescent="0.25">
      <c r="A107" s="27" t="s">
        <v>359</v>
      </c>
      <c r="B107" s="27" t="s">
        <v>360</v>
      </c>
      <c r="C107" s="27" t="s">
        <v>361</v>
      </c>
      <c r="D107" s="27" t="s">
        <v>362</v>
      </c>
    </row>
    <row r="108" spans="1:4" x14ac:dyDescent="0.25">
      <c r="A108" s="5" t="s">
        <v>363</v>
      </c>
      <c r="B108" s="78"/>
      <c r="C108" s="78"/>
      <c r="D108" s="78"/>
    </row>
    <row r="109" spans="1:4" x14ac:dyDescent="0.25">
      <c r="A109" s="54" t="s">
        <v>435</v>
      </c>
      <c r="B109" s="56"/>
      <c r="C109" s="56"/>
      <c r="D109" s="56"/>
    </row>
    <row r="110" spans="1:4" x14ac:dyDescent="0.25">
      <c r="A110" s="58" t="s">
        <v>436</v>
      </c>
      <c r="B110" s="60"/>
      <c r="C110" s="60"/>
      <c r="D110" s="60"/>
    </row>
    <row r="111" spans="1:4" x14ac:dyDescent="0.25">
      <c r="A111" s="54" t="s">
        <v>437</v>
      </c>
      <c r="B111" s="56"/>
      <c r="C111" s="56"/>
      <c r="D111" s="56"/>
    </row>
    <row r="112" spans="1:4" x14ac:dyDescent="0.25">
      <c r="A112" s="58" t="s">
        <v>438</v>
      </c>
      <c r="B112" s="60"/>
      <c r="C112" s="60"/>
      <c r="D112" s="60"/>
    </row>
    <row r="113" spans="1:4" x14ac:dyDescent="0.25">
      <c r="A113" s="54" t="s">
        <v>439</v>
      </c>
      <c r="B113" s="56"/>
      <c r="C113" s="56"/>
      <c r="D113" s="56"/>
    </row>
    <row r="114" spans="1:4" x14ac:dyDescent="0.25">
      <c r="A114" s="58" t="s">
        <v>440</v>
      </c>
      <c r="B114" s="60"/>
      <c r="C114" s="60"/>
      <c r="D114" s="60"/>
    </row>
  </sheetData>
  <sheetProtection sheet="1" algorithmName="SHA-512" hashValue="uVt36Cs//ZNzKqb6phzrb4gy6NQEjMPeIT5B+12//+ZvNOVB7Bs/lvvjG4RtQhNSJEV6b1y5tN1oqqV9I0+dRQ==" saltValue="I2md+gIGybt+fxpztDmOpQ==" spinCount="100000"/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H2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7" customWidth="1"/>
    <col min="3" max="5" width="11" customWidth="1"/>
    <col min="6" max="6" width="28" customWidth="1"/>
    <col min="7" max="7" width="18" customWidth="1"/>
    <col min="8" max="8" width="30" customWidth="1"/>
  </cols>
  <sheetData>
    <row r="1" ht="68" customHeight="1" spans="1:8" x14ac:dyDescent="0.25">
      <c r="A1" s="1" t="s">
        <v>31</v>
      </c>
      <c r="B1" s="2"/>
      <c r="C1" s="2"/>
      <c r="D1" s="2"/>
      <c r="E1" s="2"/>
      <c r="F1" s="2"/>
      <c r="G1" s="2"/>
      <c r="H1" s="2"/>
    </row>
    <row r="2" ht="42" customHeight="1" spans="1:8" x14ac:dyDescent="0.25">
      <c r="A2" s="3" t="s">
        <v>441</v>
      </c>
      <c r="B2" s="2"/>
      <c r="C2" s="2"/>
      <c r="D2" s="2"/>
      <c r="E2" s="2"/>
      <c r="F2" s="2"/>
      <c r="G2" s="2"/>
      <c r="H2" s="2"/>
    </row>
    <row r="5" ht="24" customHeight="1" spans="1:8" x14ac:dyDescent="0.25">
      <c r="A5" s="27" t="s">
        <v>442</v>
      </c>
      <c r="B5" s="27" t="s">
        <v>443</v>
      </c>
      <c r="C5" s="27" t="s">
        <v>444</v>
      </c>
      <c r="D5" s="27" t="s">
        <v>445</v>
      </c>
      <c r="E5" s="27" t="s">
        <v>446</v>
      </c>
      <c r="F5" s="27" t="s">
        <v>13</v>
      </c>
      <c r="G5" s="27" t="s">
        <v>447</v>
      </c>
      <c r="H5" s="27" t="s">
        <v>98</v>
      </c>
    </row>
    <row r="6" spans="1:8" x14ac:dyDescent="0.25">
      <c r="A6" s="54" t="s">
        <v>448</v>
      </c>
      <c r="B6" s="55">
        <v>46465</v>
      </c>
      <c r="C6" s="79">
        <v>0.7500011574074074</v>
      </c>
      <c r="D6" s="54">
        <v>150</v>
      </c>
      <c r="E6" s="80">
        <f>IF(OR(C6="",D6=""),"",C6+D6/1440)</f>
      </c>
      <c r="F6" s="54" t="s">
        <v>449</v>
      </c>
      <c r="G6" s="54" t="s">
        <v>450</v>
      </c>
      <c r="H6" s="56"/>
    </row>
    <row r="7" spans="1:8" x14ac:dyDescent="0.25">
      <c r="A7" s="58" t="s">
        <v>111</v>
      </c>
      <c r="B7" s="59">
        <v>46466</v>
      </c>
      <c r="C7" s="81">
        <v>0.6458344907407407</v>
      </c>
      <c r="D7" s="58">
        <v>30</v>
      </c>
      <c r="E7" s="82">
        <f>IF(OR(C7="",D7=""),"",C7+D7/1440)</f>
      </c>
      <c r="F7" s="58" t="s">
        <v>451</v>
      </c>
      <c r="G7" s="58" t="s">
        <v>452</v>
      </c>
      <c r="H7" s="60"/>
    </row>
    <row r="8" spans="1:8" x14ac:dyDescent="0.25">
      <c r="A8" s="54" t="s">
        <v>327</v>
      </c>
      <c r="B8" s="55">
        <v>46466</v>
      </c>
      <c r="C8" s="79">
        <v>0.729167824074074</v>
      </c>
      <c r="D8" s="54">
        <v>330</v>
      </c>
      <c r="E8" s="80">
        <f>IF(OR(C8="",D8=""),"",C8+D8/1440)</f>
      </c>
      <c r="F8" s="54" t="s">
        <v>14</v>
      </c>
      <c r="G8" s="54" t="s">
        <v>452</v>
      </c>
      <c r="H8" s="56"/>
    </row>
    <row r="9" spans="1:8" x14ac:dyDescent="0.25">
      <c r="A9" s="58" t="s">
        <v>453</v>
      </c>
      <c r="B9" s="59">
        <v>46467</v>
      </c>
      <c r="C9" s="81">
        <v>0.4375011574074074</v>
      </c>
      <c r="D9" s="58">
        <v>120</v>
      </c>
      <c r="E9" s="82">
        <f>IF(OR(C9="",D9=""),"",C9+D9/1440)</f>
      </c>
      <c r="F9" s="58" t="s">
        <v>454</v>
      </c>
      <c r="G9" s="58" t="s">
        <v>455</v>
      </c>
      <c r="H9" s="60"/>
    </row>
    <row r="10" spans="1:8" x14ac:dyDescent="0.25">
      <c r="A10" s="56"/>
      <c r="B10" s="64"/>
      <c r="C10" s="83"/>
      <c r="D10" s="56"/>
      <c r="E10" s="80">
        <f>IF(OR(C10="",D10=""),"",C10+D10/1440)</f>
      </c>
      <c r="F10" s="56"/>
      <c r="G10" s="56"/>
      <c r="H10" s="56"/>
    </row>
    <row r="11" spans="1:8" x14ac:dyDescent="0.25">
      <c r="A11" s="60"/>
      <c r="B11" s="63"/>
      <c r="C11" s="84"/>
      <c r="D11" s="60"/>
      <c r="E11" s="82">
        <f>IF(OR(C11="",D11=""),"",C11+D11/1440)</f>
      </c>
      <c r="F11" s="60"/>
      <c r="G11" s="60"/>
      <c r="H11" s="60"/>
    </row>
    <row r="12" spans="1:8" x14ac:dyDescent="0.25">
      <c r="A12" s="56"/>
      <c r="B12" s="64"/>
      <c r="C12" s="83"/>
      <c r="D12" s="56"/>
      <c r="E12" s="80">
        <f>IF(OR(C12="",D12=""),"",C12+D12/1440)</f>
      </c>
      <c r="F12" s="56"/>
      <c r="G12" s="56"/>
      <c r="H12" s="56"/>
    </row>
    <row r="13" spans="1:8" x14ac:dyDescent="0.25">
      <c r="A13" s="60"/>
      <c r="B13" s="63"/>
      <c r="C13" s="84"/>
      <c r="D13" s="60"/>
      <c r="E13" s="82">
        <f>IF(OR(C13="",D13=""),"",C13+D13/1440)</f>
      </c>
      <c r="F13" s="60"/>
      <c r="G13" s="60"/>
      <c r="H13" s="60"/>
    </row>
    <row r="14" spans="1:8" x14ac:dyDescent="0.25">
      <c r="A14" s="56"/>
      <c r="B14" s="64"/>
      <c r="C14" s="83"/>
      <c r="D14" s="56"/>
      <c r="E14" s="80">
        <f>IF(OR(C14="",D14=""),"",C14+D14/1440)</f>
      </c>
      <c r="F14" s="56"/>
      <c r="G14" s="56"/>
      <c r="H14" s="56"/>
    </row>
    <row r="15" spans="1:8" x14ac:dyDescent="0.25">
      <c r="A15" s="60"/>
      <c r="B15" s="63"/>
      <c r="C15" s="84"/>
      <c r="D15" s="60"/>
      <c r="E15" s="82">
        <f>IF(OR(C15="",D15=""),"",C15+D15/1440)</f>
      </c>
      <c r="F15" s="60"/>
      <c r="G15" s="60"/>
      <c r="H15" s="60"/>
    </row>
    <row r="16" spans="1:8" x14ac:dyDescent="0.25">
      <c r="A16" s="56"/>
      <c r="B16" s="64"/>
      <c r="C16" s="83"/>
      <c r="D16" s="56"/>
      <c r="E16" s="80">
        <f>IF(OR(C16="",D16=""),"",C16+D16/1440)</f>
      </c>
      <c r="F16" s="56"/>
      <c r="G16" s="56"/>
      <c r="H16" s="56"/>
    </row>
    <row r="17" spans="1:8" x14ac:dyDescent="0.25">
      <c r="A17" s="60"/>
      <c r="B17" s="63"/>
      <c r="C17" s="84"/>
      <c r="D17" s="60"/>
      <c r="E17" s="82">
        <f>IF(OR(C17="",D17=""),"",C17+D17/1440)</f>
      </c>
      <c r="F17" s="60"/>
      <c r="G17" s="60"/>
      <c r="H17" s="60"/>
    </row>
    <row r="18" spans="1:8" x14ac:dyDescent="0.25">
      <c r="A18" s="56"/>
      <c r="B18" s="64"/>
      <c r="C18" s="83"/>
      <c r="D18" s="56"/>
      <c r="E18" s="80">
        <f>IF(OR(C18="",D18=""),"",C18+D18/1440)</f>
      </c>
      <c r="F18" s="56"/>
      <c r="G18" s="56"/>
      <c r="H18" s="56"/>
    </row>
    <row r="19" spans="1:8" x14ac:dyDescent="0.25">
      <c r="A19" s="60"/>
      <c r="B19" s="63"/>
      <c r="C19" s="84"/>
      <c r="D19" s="60"/>
      <c r="E19" s="82">
        <f>IF(OR(C19="",D19=""),"",C19+D19/1440)</f>
      </c>
      <c r="F19" s="60"/>
      <c r="G19" s="60"/>
      <c r="H19" s="60"/>
    </row>
    <row r="20" spans="1:8" x14ac:dyDescent="0.25">
      <c r="A20" s="56"/>
      <c r="B20" s="64"/>
      <c r="C20" s="83"/>
      <c r="D20" s="56"/>
      <c r="E20" s="80">
        <f>IF(OR(C20="",D20=""),"",C20+D20/1440)</f>
      </c>
      <c r="F20" s="56"/>
      <c r="G20" s="56"/>
      <c r="H20" s="56"/>
    </row>
    <row r="21" spans="1:8" x14ac:dyDescent="0.25">
      <c r="A21" s="60"/>
      <c r="B21" s="63"/>
      <c r="C21" s="84"/>
      <c r="D21" s="60"/>
      <c r="E21" s="82">
        <f>IF(OR(C21="",D21=""),"",C21+D21/1440)</f>
      </c>
      <c r="F21" s="60"/>
      <c r="G21" s="60"/>
      <c r="H21" s="60"/>
    </row>
    <row r="22" spans="1:8" x14ac:dyDescent="0.25">
      <c r="A22" s="56"/>
      <c r="B22" s="64"/>
      <c r="C22" s="83"/>
      <c r="D22" s="56"/>
      <c r="E22" s="80">
        <f>IF(OR(C22="",D22=""),"",C22+D22/1440)</f>
      </c>
      <c r="F22" s="56"/>
      <c r="G22" s="56"/>
      <c r="H22" s="56"/>
    </row>
    <row r="23" spans="1:8" x14ac:dyDescent="0.25">
      <c r="A23" s="60"/>
      <c r="B23" s="63"/>
      <c r="C23" s="84"/>
      <c r="D23" s="60"/>
      <c r="E23" s="82">
        <f>IF(OR(C23="",D23=""),"",C23+D23/1440)</f>
      </c>
      <c r="F23" s="60"/>
      <c r="G23" s="60"/>
      <c r="H23" s="60"/>
    </row>
    <row r="24" spans="1:8" x14ac:dyDescent="0.25">
      <c r="A24" s="56"/>
      <c r="B24" s="64"/>
      <c r="C24" s="83"/>
      <c r="D24" s="56"/>
      <c r="E24" s="80">
        <f>IF(OR(C24="",D24=""),"",C24+D24/1440)</f>
      </c>
      <c r="F24" s="56"/>
      <c r="G24" s="56"/>
      <c r="H24" s="56"/>
    </row>
    <row r="25" spans="1:8" x14ac:dyDescent="0.25">
      <c r="A25" s="60"/>
      <c r="B25" s="63"/>
      <c r="C25" s="84"/>
      <c r="D25" s="60"/>
      <c r="E25" s="82">
        <f>IF(OR(C25="",D25=""),"",C25+D25/1440)</f>
      </c>
      <c r="F25" s="60"/>
      <c r="G25" s="60"/>
      <c r="H25" s="60"/>
    </row>
    <row r="26" spans="1:8" x14ac:dyDescent="0.25">
      <c r="A26" s="56"/>
      <c r="B26" s="64"/>
      <c r="C26" s="83"/>
      <c r="D26" s="56"/>
      <c r="E26" s="80">
        <f>IF(OR(C26="",D26=""),"",C26+D26/1440)</f>
      </c>
      <c r="F26" s="56"/>
      <c r="G26" s="56"/>
      <c r="H26" s="56"/>
    </row>
  </sheetData>
  <sheetProtection sheet="1" algorithmName="SHA-512" hashValue="s1oO3t4+MKsPp/l9UGRKsneIyGfIs4b0PT72EYS+/N0UhvkzwgH0yaeWmPguHTA7a6q4hB3rfiPRHeAhd5RL8g==" saltValue="r7KxidQ02hkBeL3w/KlKoA==" spinCount="100000"/>
  <autoFilter ref="A5:H5"/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F4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44" customWidth="1"/>
    <col min="4" max="4" width="16" customWidth="1"/>
    <col min="5" max="5" width="26" customWidth="1"/>
    <col min="6" max="6" width="34" customWidth="1"/>
  </cols>
  <sheetData>
    <row r="1" ht="64" customHeight="1" spans="1:6" x14ac:dyDescent="0.25">
      <c r="A1" s="1" t="s">
        <v>34</v>
      </c>
      <c r="B1" s="2"/>
      <c r="C1" s="2"/>
      <c r="D1" s="2"/>
      <c r="E1" s="2"/>
      <c r="F1" s="2"/>
    </row>
    <row r="2" ht="39" customHeight="1" spans="1:6" x14ac:dyDescent="0.25">
      <c r="A2" s="3" t="s">
        <v>456</v>
      </c>
      <c r="B2" s="2"/>
      <c r="C2" s="2"/>
      <c r="D2" s="2"/>
      <c r="E2" s="2"/>
      <c r="F2" s="2"/>
    </row>
    <row r="5" ht="24" customHeight="1" spans="1:6" x14ac:dyDescent="0.25">
      <c r="A5" s="27" t="s">
        <v>457</v>
      </c>
      <c r="B5" s="27" t="s">
        <v>445</v>
      </c>
      <c r="C5" s="27" t="s">
        <v>458</v>
      </c>
      <c r="D5" s="27" t="s">
        <v>459</v>
      </c>
      <c r="E5" s="27" t="s">
        <v>97</v>
      </c>
      <c r="F5" s="27" t="s">
        <v>98</v>
      </c>
    </row>
    <row r="6" spans="1:6" x14ac:dyDescent="0.25">
      <c r="A6" s="80">
        <f>IF(CeremonyTime="","",CeremonyTime+(-300)/1440)</f>
      </c>
      <c r="B6" s="54">
        <v>180</v>
      </c>
      <c r="C6" s="54" t="s">
        <v>460</v>
      </c>
      <c r="D6" s="54" t="s">
        <v>461</v>
      </c>
      <c r="E6" s="54" t="s">
        <v>414</v>
      </c>
      <c r="F6" s="56"/>
    </row>
    <row r="7" spans="1:6" x14ac:dyDescent="0.25">
      <c r="A7" s="82">
        <f>IF(CeremonyTime="","",CeremonyTime+(-180)/1440)</f>
      </c>
      <c r="B7" s="58">
        <v>60</v>
      </c>
      <c r="C7" s="58" t="s">
        <v>462</v>
      </c>
      <c r="D7" s="58" t="s">
        <v>461</v>
      </c>
      <c r="E7" s="58" t="s">
        <v>372</v>
      </c>
      <c r="F7" s="60"/>
    </row>
    <row r="8" spans="1:6" x14ac:dyDescent="0.25">
      <c r="A8" s="80">
        <f>IF(CeremonyTime="","",CeremonyTime+(-150)/1440)</f>
      </c>
      <c r="B8" s="54">
        <v>15</v>
      </c>
      <c r="C8" s="54" t="s">
        <v>463</v>
      </c>
      <c r="D8" s="54" t="s">
        <v>461</v>
      </c>
      <c r="E8" s="54" t="s">
        <v>464</v>
      </c>
      <c r="F8" s="56"/>
    </row>
    <row r="9" spans="1:6" x14ac:dyDescent="0.25">
      <c r="A9" s="82">
        <f>IF(CeremonyTime="","",CeremonyTime+(-120)/1440)</f>
      </c>
      <c r="B9" s="58">
        <v>30</v>
      </c>
      <c r="C9" s="58" t="s">
        <v>465</v>
      </c>
      <c r="D9" s="58" t="s">
        <v>461</v>
      </c>
      <c r="E9" s="58" t="s">
        <v>466</v>
      </c>
      <c r="F9" s="60"/>
    </row>
    <row r="10" spans="1:6" x14ac:dyDescent="0.25">
      <c r="A10" s="80">
        <f>IF(CeremonyTime="","",CeremonyTime+(-90)/1440)</f>
      </c>
      <c r="B10" s="54">
        <v>30</v>
      </c>
      <c r="C10" s="54" t="s">
        <v>467</v>
      </c>
      <c r="D10" s="54" t="s">
        <v>461</v>
      </c>
      <c r="E10" s="54" t="s">
        <v>372</v>
      </c>
      <c r="F10" s="56"/>
    </row>
    <row r="11" spans="1:6" x14ac:dyDescent="0.25">
      <c r="A11" s="82">
        <f>IF(CeremonyTime="","",CeremonyTime+(-45)/1440)</f>
      </c>
      <c r="B11" s="58">
        <v>30</v>
      </c>
      <c r="C11" s="58" t="s">
        <v>468</v>
      </c>
      <c r="D11" s="58" t="s">
        <v>427</v>
      </c>
      <c r="E11" s="58" t="s">
        <v>469</v>
      </c>
      <c r="F11" s="60"/>
    </row>
    <row r="12" spans="1:6" x14ac:dyDescent="0.25">
      <c r="A12" s="80">
        <f>IF(CeremonyTime="","",CeremonyTime+(-30)/1440)</f>
      </c>
      <c r="B12" s="54">
        <v>30</v>
      </c>
      <c r="C12" s="54" t="s">
        <v>470</v>
      </c>
      <c r="D12" s="54" t="s">
        <v>111</v>
      </c>
      <c r="E12" s="54" t="s">
        <v>471</v>
      </c>
      <c r="F12" s="56"/>
    </row>
    <row r="13" spans="1:6" x14ac:dyDescent="0.25">
      <c r="A13" s="82">
        <f>IF(CeremonyTime="","",CeremonyTime+(-10)/1440)</f>
      </c>
      <c r="B13" s="58">
        <v>10</v>
      </c>
      <c r="C13" s="58" t="s">
        <v>472</v>
      </c>
      <c r="D13" s="58" t="s">
        <v>111</v>
      </c>
      <c r="E13" s="58" t="s">
        <v>473</v>
      </c>
      <c r="F13" s="60"/>
    </row>
    <row r="14" spans="1:6" s="85" customFormat="1" x14ac:dyDescent="0.25">
      <c r="A14" s="86">
        <f>IF(CeremonyTime="","",CeremonyTime+(0)/1440)</f>
      </c>
      <c r="B14" s="87">
        <v>30</v>
      </c>
      <c r="C14" s="88" t="s">
        <v>111</v>
      </c>
      <c r="D14" s="87" t="s">
        <v>111</v>
      </c>
      <c r="E14" s="87" t="s">
        <v>400</v>
      </c>
      <c r="F14" s="89"/>
    </row>
    <row r="15" spans="1:6" x14ac:dyDescent="0.25">
      <c r="A15" s="82">
        <f>IF(CeremonyTime="","",CeremonyTime+(30)/1440)</f>
      </c>
      <c r="B15" s="58">
        <v>10</v>
      </c>
      <c r="C15" s="58" t="s">
        <v>474</v>
      </c>
      <c r="D15" s="58" t="s">
        <v>111</v>
      </c>
      <c r="E15" s="58" t="s">
        <v>475</v>
      </c>
      <c r="F15" s="60"/>
    </row>
    <row r="16" spans="1:6" x14ac:dyDescent="0.25">
      <c r="A16" s="80">
        <f>IF(CeremonyTime="","",CeremonyTime+(40)/1440)</f>
      </c>
      <c r="B16" s="54">
        <v>20</v>
      </c>
      <c r="C16" s="54" t="s">
        <v>476</v>
      </c>
      <c r="D16" s="54" t="s">
        <v>111</v>
      </c>
      <c r="E16" s="54" t="s">
        <v>477</v>
      </c>
      <c r="F16" s="56"/>
    </row>
    <row r="17" spans="1:6" x14ac:dyDescent="0.25">
      <c r="A17" s="82">
        <f>IF(CeremonyTime="","",CeremonyTime+(60)/1440)</f>
      </c>
      <c r="B17" s="58">
        <v>60</v>
      </c>
      <c r="C17" s="58" t="s">
        <v>478</v>
      </c>
      <c r="D17" s="58" t="s">
        <v>327</v>
      </c>
      <c r="E17" s="58" t="s">
        <v>479</v>
      </c>
      <c r="F17" s="60"/>
    </row>
    <row r="18" spans="1:6" x14ac:dyDescent="0.25">
      <c r="A18" s="80">
        <f>IF(CeremonyTime="","",CeremonyTime+(120)/1440)</f>
      </c>
      <c r="B18" s="54">
        <v>15</v>
      </c>
      <c r="C18" s="54" t="s">
        <v>480</v>
      </c>
      <c r="D18" s="54" t="s">
        <v>327</v>
      </c>
      <c r="E18" s="54" t="s">
        <v>354</v>
      </c>
      <c r="F18" s="56"/>
    </row>
    <row r="19" spans="1:6" x14ac:dyDescent="0.25">
      <c r="A19" s="82">
        <f>IF(CeremonyTime="","",CeremonyTime+(135)/1440)</f>
      </c>
      <c r="B19" s="58">
        <v>10</v>
      </c>
      <c r="C19" s="58" t="s">
        <v>481</v>
      </c>
      <c r="D19" s="58" t="s">
        <v>327</v>
      </c>
      <c r="E19" s="58" t="s">
        <v>482</v>
      </c>
      <c r="F19" s="60"/>
    </row>
    <row r="20" spans="1:6" x14ac:dyDescent="0.25">
      <c r="A20" s="80">
        <f>IF(CeremonyTime="","",CeremonyTime+(150)/1440)</f>
      </c>
      <c r="B20" s="54">
        <v>30</v>
      </c>
      <c r="C20" s="54" t="s">
        <v>483</v>
      </c>
      <c r="D20" s="54" t="s">
        <v>327</v>
      </c>
      <c r="E20" s="54" t="s">
        <v>386</v>
      </c>
      <c r="F20" s="56"/>
    </row>
    <row r="21" spans="1:6" x14ac:dyDescent="0.25">
      <c r="A21" s="82">
        <f>IF(CeremonyTime="","",CeremonyTime+(180)/1440)</f>
      </c>
      <c r="B21" s="58">
        <v>30</v>
      </c>
      <c r="C21" s="58" t="s">
        <v>484</v>
      </c>
      <c r="D21" s="58" t="s">
        <v>327</v>
      </c>
      <c r="E21" s="58" t="s">
        <v>354</v>
      </c>
      <c r="F21" s="60"/>
    </row>
    <row r="22" spans="1:6" x14ac:dyDescent="0.25">
      <c r="A22" s="80">
        <f>IF(CeremonyTime="","",CeremonyTime+(210)/1440)</f>
      </c>
      <c r="B22" s="54">
        <v>30</v>
      </c>
      <c r="C22" s="54" t="s">
        <v>485</v>
      </c>
      <c r="D22" s="54" t="s">
        <v>327</v>
      </c>
      <c r="E22" s="54" t="s">
        <v>386</v>
      </c>
      <c r="F22" s="56"/>
    </row>
    <row r="23" spans="1:6" x14ac:dyDescent="0.25">
      <c r="A23" s="82">
        <f>IF(CeremonyTime="","",CeremonyTime+(240)/1440)</f>
      </c>
      <c r="B23" s="58">
        <v>10</v>
      </c>
      <c r="C23" s="58" t="s">
        <v>486</v>
      </c>
      <c r="D23" s="58" t="s">
        <v>327</v>
      </c>
      <c r="E23" s="58" t="s">
        <v>487</v>
      </c>
      <c r="F23" s="60"/>
    </row>
    <row r="24" spans="1:6" x14ac:dyDescent="0.25">
      <c r="A24" s="80">
        <f>IF(CeremonyTime="","",CeremonyTime+(255)/1440)</f>
      </c>
      <c r="B24" s="54">
        <v>5</v>
      </c>
      <c r="C24" s="54" t="s">
        <v>488</v>
      </c>
      <c r="D24" s="54" t="s">
        <v>327</v>
      </c>
      <c r="E24" s="54" t="s">
        <v>489</v>
      </c>
      <c r="F24" s="56"/>
    </row>
    <row r="25" spans="1:6" x14ac:dyDescent="0.25">
      <c r="A25" s="82">
        <f>IF(CeremonyTime="","",CeremonyTime+(260)/1440)</f>
      </c>
      <c r="B25" s="58">
        <v>70</v>
      </c>
      <c r="C25" s="58" t="s">
        <v>490</v>
      </c>
      <c r="D25" s="58" t="s">
        <v>327</v>
      </c>
      <c r="E25" s="58" t="s">
        <v>489</v>
      </c>
      <c r="F25" s="60"/>
    </row>
    <row r="26" spans="1:6" x14ac:dyDescent="0.25">
      <c r="A26" s="80">
        <f>IF(CeremonyTime="","",CeremonyTime+(330)/1440)</f>
      </c>
      <c r="B26" s="54">
        <v>20</v>
      </c>
      <c r="C26" s="54" t="s">
        <v>491</v>
      </c>
      <c r="D26" s="54" t="s">
        <v>327</v>
      </c>
      <c r="E26" s="54" t="s">
        <v>386</v>
      </c>
      <c r="F26" s="56"/>
    </row>
    <row r="27" spans="1:6" x14ac:dyDescent="0.25">
      <c r="A27" s="82">
        <f>IF(CeremonyTime="","",CeremonyTime+(390)/1440)</f>
      </c>
      <c r="B27" s="58">
        <v>15</v>
      </c>
      <c r="C27" s="58" t="s">
        <v>492</v>
      </c>
      <c r="D27" s="58" t="s">
        <v>327</v>
      </c>
      <c r="E27" s="58" t="s">
        <v>493</v>
      </c>
      <c r="F27" s="60"/>
    </row>
    <row r="28" spans="1:6" x14ac:dyDescent="0.25">
      <c r="A28" s="80">
        <f>IF(CeremonyTime="","",CeremonyTime+(405)/1440)</f>
      </c>
      <c r="B28" s="54">
        <v>60</v>
      </c>
      <c r="C28" s="54" t="s">
        <v>494</v>
      </c>
      <c r="D28" s="54" t="s">
        <v>327</v>
      </c>
      <c r="E28" s="54" t="s">
        <v>495</v>
      </c>
      <c r="F28" s="56"/>
    </row>
    <row r="29" spans="1:6" x14ac:dyDescent="0.25">
      <c r="A29" s="84"/>
      <c r="B29" s="60"/>
      <c r="C29" s="60"/>
      <c r="D29" s="60"/>
      <c r="E29" s="60"/>
      <c r="F29" s="60"/>
    </row>
    <row r="30" spans="1:6" x14ac:dyDescent="0.25">
      <c r="A30" s="83"/>
      <c r="B30" s="56"/>
      <c r="C30" s="56"/>
      <c r="D30" s="56"/>
      <c r="E30" s="56"/>
      <c r="F30" s="56"/>
    </row>
    <row r="31" spans="1:6" x14ac:dyDescent="0.25">
      <c r="A31" s="84"/>
      <c r="B31" s="60"/>
      <c r="C31" s="60"/>
      <c r="D31" s="60"/>
      <c r="E31" s="60"/>
      <c r="F31" s="60"/>
    </row>
    <row r="32" spans="1:6" x14ac:dyDescent="0.25">
      <c r="A32" s="83"/>
      <c r="B32" s="56"/>
      <c r="C32" s="56"/>
      <c r="D32" s="56"/>
      <c r="E32" s="56"/>
      <c r="F32" s="56"/>
    </row>
    <row r="33" spans="1:6" x14ac:dyDescent="0.25">
      <c r="A33" s="84"/>
      <c r="B33" s="60"/>
      <c r="C33" s="60"/>
      <c r="D33" s="60"/>
      <c r="E33" s="60"/>
      <c r="F33" s="60"/>
    </row>
    <row r="34" spans="1:6" x14ac:dyDescent="0.25">
      <c r="A34" s="83"/>
      <c r="B34" s="56"/>
      <c r="C34" s="56"/>
      <c r="D34" s="56"/>
      <c r="E34" s="56"/>
      <c r="F34" s="56"/>
    </row>
    <row r="35" spans="1:6" x14ac:dyDescent="0.25">
      <c r="A35" s="84"/>
      <c r="B35" s="60"/>
      <c r="C35" s="60"/>
      <c r="D35" s="60"/>
      <c r="E35" s="60"/>
      <c r="F35" s="60"/>
    </row>
    <row r="36" spans="1:6" x14ac:dyDescent="0.25">
      <c r="A36" s="83"/>
      <c r="B36" s="56"/>
      <c r="C36" s="56"/>
      <c r="D36" s="56"/>
      <c r="E36" s="56"/>
      <c r="F36" s="56"/>
    </row>
    <row r="37" spans="1:6" x14ac:dyDescent="0.25">
      <c r="A37" s="84"/>
      <c r="B37" s="60"/>
      <c r="C37" s="60"/>
      <c r="D37" s="60"/>
      <c r="E37" s="60"/>
      <c r="F37" s="60"/>
    </row>
    <row r="38" spans="1:6" x14ac:dyDescent="0.25">
      <c r="A38" s="83"/>
      <c r="B38" s="56"/>
      <c r="C38" s="56"/>
      <c r="D38" s="56"/>
      <c r="E38" s="56"/>
      <c r="F38" s="56"/>
    </row>
    <row r="39" spans="1:6" x14ac:dyDescent="0.25">
      <c r="A39" s="84"/>
      <c r="B39" s="60"/>
      <c r="C39" s="60"/>
      <c r="D39" s="60"/>
      <c r="E39" s="60"/>
      <c r="F39" s="60"/>
    </row>
    <row r="40" spans="1:6" x14ac:dyDescent="0.25">
      <c r="A40" s="83"/>
      <c r="B40" s="56"/>
      <c r="C40" s="56"/>
      <c r="D40" s="56"/>
      <c r="E40" s="56"/>
      <c r="F40" s="56"/>
    </row>
    <row r="41" spans="1:6" x14ac:dyDescent="0.25">
      <c r="A41" s="84"/>
      <c r="B41" s="60"/>
      <c r="C41" s="60"/>
      <c r="D41" s="60"/>
      <c r="E41" s="60"/>
      <c r="F41" s="60"/>
    </row>
    <row r="42" spans="1:6" x14ac:dyDescent="0.25">
      <c r="A42" s="83"/>
      <c r="B42" s="56"/>
      <c r="C42" s="56"/>
      <c r="D42" s="56"/>
      <c r="E42" s="56"/>
      <c r="F42" s="56"/>
    </row>
    <row r="43" spans="1:6" x14ac:dyDescent="0.25">
      <c r="A43" s="84"/>
      <c r="B43" s="60"/>
      <c r="C43" s="60"/>
      <c r="D43" s="60"/>
      <c r="E43" s="60"/>
      <c r="F43" s="60"/>
    </row>
    <row r="44" spans="1:6" x14ac:dyDescent="0.25">
      <c r="A44" s="83"/>
      <c r="B44" s="56"/>
      <c r="C44" s="56"/>
      <c r="D44" s="56"/>
      <c r="E44" s="56"/>
      <c r="F44" s="56"/>
    </row>
  </sheetData>
  <sheetProtection sheet="1" algorithmName="SHA-512" hashValue="RNTJGH9dFr9oOqyUcnZGGsI88X81xH0MHvvr3o1ut/mE4XfFAwSKq3mJUVeUIUUP4Uq+ube/zdr0N7B+h1a5yw==" saltValue="sKyb6A1Te5H6ePseeFuuQA==" spinCount="100000"/>
  <autoFilter ref="A5:F5"/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Z38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44" customWidth="1"/>
    <col min="3" max="3" width="4" customWidth="1"/>
    <col min="4" max="4" width="26" customWidth="1"/>
    <col min="5" max="5" width="44" customWidth="1"/>
    <col min="26" max="26" width="9" hidden="1" customWidth="1"/>
  </cols>
  <sheetData>
    <row r="1" ht="80" customHeight="1" spans="1:26" x14ac:dyDescent="0.25">
      <c r="A1" s="1" t="s">
        <v>37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Z1" s="57">
        <f>IF('RSVPs &amp; meals'!$B$21&gt;0,'RSVPs &amp; meals'!$A$21&amp;" "&amp;'RSVPs &amp; meals'!$B$21&amp;", ","")&amp;IF('RSVPs &amp; meals'!$B$22&gt;0,'RSVPs &amp; meals'!$A$22&amp;" "&amp;'RSVPs &amp; meals'!$B$22&amp;", ","")&amp;IF('RSVPs &amp; meals'!$B$23&gt;0,'RSVPs &amp; meals'!$A$23&amp;" "&amp;'RSVPs &amp; meals'!$B$23&amp;", ","")&amp;IF('RSVPs &amp; meals'!$B$24&gt;0,'RSVPs &amp; meals'!$A$24&amp;" "&amp;'RSVPs &amp; meals'!$B$24&amp;", ","")&amp;IF('RSVPs &amp; meals'!$B$25&gt;0,'RSVPs &amp; meals'!$A$25&amp;" "&amp;'RSVPs &amp; meals'!$B$25&amp;", ","")&amp;IF('RSVPs &amp; meals'!$B$26&gt;0,'RSVPs &amp; meals'!$A$26&amp;" "&amp;'RSVPs &amp; meals'!$B$26&amp;", ","")&amp;IF('RSVPs &amp; meals'!$B$27&gt;0,'RSVPs &amp; meals'!$A$27&amp;" "&amp;'RSVPs &amp; meals'!$B$27&amp;", ","")&amp;IF('RSVPs &amp; meals'!$B$28&gt;0,'RSVPs &amp; meals'!$A$28&amp;" "&amp;'RSVPs &amp; meals'!$B$28&amp;", ","")</f>
      </c>
    </row>
    <row r="2" ht="49" customHeight="1" spans="1:26" x14ac:dyDescent="0.25">
      <c r="A2" s="3" t="s">
        <v>496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Z2" s="57">
        <f>IF(AND('RSVPs &amp; meals'!$A$32&lt;&gt;"",N('RSVPs &amp; meals'!$B$32)&gt;0),'RSVPs &amp; meals'!$A$32&amp;" "&amp;'RSVPs &amp; meals'!$B$32&amp;", ","")&amp;IF(AND('RSVPs &amp; meals'!$A$33&lt;&gt;"",N('RSVPs &amp; meals'!$B$33)&gt;0),'RSVPs &amp; meals'!$A$33&amp;" "&amp;'RSVPs &amp; meals'!$B$33&amp;", ","")&amp;IF(AND('RSVPs &amp; meals'!$A$34&lt;&gt;"",N('RSVPs &amp; meals'!$B$34)&gt;0),'RSVPs &amp; meals'!$A$34&amp;" "&amp;'RSVPs &amp; meals'!$B$34&amp;", ","")&amp;IF(AND('RSVPs &amp; meals'!$A$35&lt;&gt;"",N('RSVPs &amp; meals'!$B$35)&gt;0),'RSVPs &amp; meals'!$A$35&amp;" "&amp;'RSVPs &amp; meals'!$B$35&amp;", ","")&amp;IF(AND('RSVPs &amp; meals'!$A$36&lt;&gt;"",N('RSVPs &amp; meals'!$B$36)&gt;0),'RSVPs &amp; meals'!$A$36&amp;" "&amp;'RSVPs &amp; meals'!$B$36&amp;", ","")</f>
      </c>
    </row>
    <row r="4" ht="28" customHeight="1" spans="1:5" x14ac:dyDescent="0.25">
      <c r="A4" s="90" t="s">
        <v>497</v>
      </c>
      <c r="B4" s="90"/>
      <c r="D4" s="90" t="s">
        <v>498</v>
      </c>
      <c r="E4" s="90"/>
    </row>
    <row r="5" ht="20" customHeight="1" spans="1:5" x14ac:dyDescent="0.25">
      <c r="A5" s="91" t="s">
        <v>83</v>
      </c>
      <c r="B5" s="92">
        <f>IF(IFERROR(INDEX(Suppliers!$B$6:$B$505,MATCH("*cater*",Suppliers!$A$6:$A$505,0))&amp;"","")="","Not booked yet: add them on Suppliers",IFERROR(INDEX(Suppliers!$B$6:$B$505,MATCH("*cater*",Suppliers!$A$6:$A$505,0))&amp;"",""))</f>
      </c>
      <c r="D5" s="91" t="s">
        <v>83</v>
      </c>
      <c r="E5" s="92">
        <f>IF(IFERROR(INDEX(Suppliers!$B$6:$B$505,MATCH("*MC*",Suppliers!$A$6:$A$505,0))&amp;"",IFERROR(INDEX(Suppliers!$B$6:$B$505,MATCH("*master*",Suppliers!$A$6:$A$505,0))&amp;"",IFERROR(INDEX(Suppliers!$B$6:$B$505,MATCH("*host*",Suppliers!$A$6:$A$505,0))&amp;"","")))="","Not booked yet: add them on Suppliers",IFERROR(INDEX(Suppliers!$B$6:$B$505,MATCH("*MC*",Suppliers!$A$6:$A$505,0))&amp;"",IFERROR(INDEX(Suppliers!$B$6:$B$505,MATCH("*master*",Suppliers!$A$6:$A$505,0))&amp;"",IFERROR(INDEX(Suppliers!$B$6:$B$505,MATCH("*host*",Suppliers!$A$6:$A$505,0))&amp;"",""))))</f>
      </c>
    </row>
    <row r="6" ht="20" customHeight="1" spans="1:5" x14ac:dyDescent="0.25">
      <c r="A6" s="91" t="s">
        <v>443</v>
      </c>
      <c r="B6" s="93">
        <f>IF(WeddingDate="","",WeddingDate)</f>
      </c>
      <c r="D6" s="91" t="s">
        <v>499</v>
      </c>
      <c r="E6" s="92">
        <f>IF('Start here'!$C$5="","",'Start here'!$C$5)</f>
      </c>
    </row>
    <row r="7" ht="20" customHeight="1" spans="1:5" x14ac:dyDescent="0.25">
      <c r="A7" s="91" t="s">
        <v>13</v>
      </c>
      <c r="B7" s="92">
        <f>IF('Start here'!$C$8="","",'Start here'!$C$8)</f>
      </c>
      <c r="D7" s="91" t="s">
        <v>500</v>
      </c>
      <c r="E7" s="94">
        <f>IF('Wedding day'!$A$18="","",'Wedding day'!$A$18)</f>
      </c>
    </row>
    <row r="8" ht="20" customHeight="1" spans="1:5" x14ac:dyDescent="0.25">
      <c r="A8" s="91" t="s">
        <v>501</v>
      </c>
      <c r="B8" s="92">
        <f>'RSVPs &amp; meals'!$C$7&amp;" people"</f>
      </c>
      <c r="D8" s="91" t="s">
        <v>481</v>
      </c>
      <c r="E8" s="94">
        <f>IF('Wedding day'!$A$19="","",'Wedding day'!$A$19)</f>
      </c>
    </row>
    <row r="9" ht="20" customHeight="1" spans="1:5" x14ac:dyDescent="0.25">
      <c r="A9" s="91" t="s">
        <v>502</v>
      </c>
      <c r="B9" s="92">
        <f>N('RSVPs &amp; meals'!$C$10)</f>
      </c>
      <c r="D9" s="91" t="s">
        <v>484</v>
      </c>
      <c r="E9" s="94">
        <f>IF('Wedding day'!$A$21="","",'Wedding day'!$A$21)</f>
      </c>
    </row>
    <row r="10" ht="20" customHeight="1" spans="1:5" x14ac:dyDescent="0.25">
      <c r="A10" s="91" t="s">
        <v>503</v>
      </c>
      <c r="B10" s="92">
        <f>IF(Z1="","None noted yet",LEFT(Z1,LEN(Z1)-2))</f>
      </c>
      <c r="D10" s="91" t="s">
        <v>504</v>
      </c>
      <c r="E10" s="92">
        <f>COUNTIF('Wedding party'!$G$6:$G$505,"Yes")&amp;" (see Wedding party)"</f>
      </c>
    </row>
    <row r="11" ht="20" customHeight="1" spans="1:5" x14ac:dyDescent="0.25">
      <c r="A11" s="91" t="s">
        <v>318</v>
      </c>
      <c r="B11" s="92">
        <f>IF(Z2="","Add meal choices on the Guest list",LEFT(Z2,LEN(Z2)-2))</f>
      </c>
      <c r="D11" s="91" t="s">
        <v>298</v>
      </c>
      <c r="E11" s="94">
        <f>IF('Wedding day'!$A$23="","",'Wedding day'!$A$23)</f>
      </c>
    </row>
    <row r="12" ht="20" customHeight="1" spans="1:5" x14ac:dyDescent="0.25">
      <c r="A12" s="91" t="s">
        <v>505</v>
      </c>
      <c r="B12" s="94">
        <f>IF('Wedding day'!$A$17="","",'Wedding day'!$A$17)</f>
      </c>
      <c r="D12" s="91" t="s">
        <v>488</v>
      </c>
      <c r="E12" s="94">
        <f>IF('Wedding day'!$A$24="","",'Wedding day'!$A$24)</f>
      </c>
    </row>
    <row r="13" ht="20" customHeight="1" spans="1:5" x14ac:dyDescent="0.25">
      <c r="A13" s="91" t="s">
        <v>483</v>
      </c>
      <c r="B13" s="94">
        <f>IF('Wedding day'!$A$20="","",'Wedding day'!$A$20)</f>
      </c>
      <c r="D13" s="91" t="s">
        <v>492</v>
      </c>
      <c r="E13" s="94">
        <f>IF('Wedding day'!$A$27="","",'Wedding day'!$A$27)</f>
      </c>
    </row>
    <row r="14" ht="22" customHeight="1" spans="1:5" x14ac:dyDescent="0.25">
      <c r="A14" s="91" t="s">
        <v>485</v>
      </c>
      <c r="B14" s="94">
        <f>IF('Wedding day'!$A$22="","",'Wedding day'!$A$22)</f>
      </c>
      <c r="D14" s="95" t="s">
        <v>506</v>
      </c>
      <c r="E14" s="78"/>
    </row>
    <row r="15" ht="22" customHeight="1" spans="1:5" x14ac:dyDescent="0.25">
      <c r="A15" s="91" t="s">
        <v>507</v>
      </c>
      <c r="B15" s="94">
        <f>IF('Wedding day'!$A$26="","",'Wedding day'!$A$26)</f>
      </c>
      <c r="D15" s="95" t="s">
        <v>508</v>
      </c>
      <c r="E15" s="78"/>
    </row>
    <row r="16" ht="22" customHeight="1" spans="1:2" x14ac:dyDescent="0.25">
      <c r="A16" s="95" t="s">
        <v>509</v>
      </c>
      <c r="B16" s="78"/>
    </row>
    <row r="17" ht="28" customHeight="1" spans="4:5" x14ac:dyDescent="0.25">
      <c r="D17" s="90" t="s">
        <v>510</v>
      </c>
      <c r="E17" s="90"/>
    </row>
    <row r="18" ht="28" customHeight="1" spans="1:5" x14ac:dyDescent="0.25">
      <c r="A18" s="90" t="s">
        <v>511</v>
      </c>
      <c r="B18" s="90"/>
      <c r="D18" s="91" t="s">
        <v>83</v>
      </c>
      <c r="E18" s="92">
        <f>IF(IFERROR(INDEX(Suppliers!$B$6:$B$505,MATCH("*band*",Suppliers!$A$6:$A$505,0))&amp;"",IFERROR(INDEX(Suppliers!$B$6:$B$505,MATCH("*DJ*",Suppliers!$A$6:$A$505,0))&amp;"",IFERROR(INDEX(Suppliers!$B$6:$B$505,MATCH("*music*",Suppliers!$A$6:$A$505,0))&amp;"","")))="","Not booked yet: add them on Suppliers",IFERROR(INDEX(Suppliers!$B$6:$B$505,MATCH("*band*",Suppliers!$A$6:$A$505,0))&amp;"",IFERROR(INDEX(Suppliers!$B$6:$B$505,MATCH("*DJ*",Suppliers!$A$6:$A$505,0))&amp;"",IFERROR(INDEX(Suppliers!$B$6:$B$505,MATCH("*music*",Suppliers!$A$6:$A$505,0))&amp;"",""))))</f>
      </c>
    </row>
    <row r="19" ht="20" customHeight="1" spans="1:5" x14ac:dyDescent="0.25">
      <c r="A19" s="91" t="s">
        <v>83</v>
      </c>
      <c r="B19" s="92">
        <f>IF(IFERROR(INDEX(Suppliers!$B$6:$B$505,MATCH("*photo*",Suppliers!$A$6:$A$505,0))&amp;"","")="","Not booked yet: add them on Suppliers",IFERROR(INDEX(Suppliers!$B$6:$B$505,MATCH("*photo*",Suppliers!$A$6:$A$505,0))&amp;"",""))</f>
      </c>
      <c r="D19" s="91" t="s">
        <v>512</v>
      </c>
      <c r="E19" s="94">
        <f>IF('Wedding day'!$A$12="","",'Wedding day'!$A$12)</f>
      </c>
    </row>
    <row r="20" ht="20" customHeight="1" spans="1:5" x14ac:dyDescent="0.25">
      <c r="A20" s="91" t="s">
        <v>443</v>
      </c>
      <c r="B20" s="93">
        <f>IF(WeddingDate="","",WeddingDate)</f>
      </c>
      <c r="D20" s="91" t="s">
        <v>481</v>
      </c>
      <c r="E20" s="94">
        <f>IF('Wedding day'!$A$19="","",'Wedding day'!$A$19)</f>
      </c>
    </row>
    <row r="21" ht="20" customHeight="1" spans="1:5" x14ac:dyDescent="0.25">
      <c r="A21" s="91" t="s">
        <v>513</v>
      </c>
      <c r="B21" s="94">
        <f>IF('Wedding day'!$A$7="","",'Wedding day'!$A$7)</f>
      </c>
      <c r="D21" s="91" t="s">
        <v>488</v>
      </c>
      <c r="E21" s="94">
        <f>IF('Wedding day'!$A$24="","",'Wedding day'!$A$24)</f>
      </c>
    </row>
    <row r="22" ht="20" customHeight="1" spans="1:5" x14ac:dyDescent="0.25">
      <c r="A22" s="91" t="s">
        <v>514</v>
      </c>
      <c r="B22" s="94">
        <f>IF('Wedding day'!$A$10="","",'Wedding day'!$A$10)</f>
      </c>
      <c r="D22" s="91" t="s">
        <v>490</v>
      </c>
      <c r="E22" s="94">
        <f>IF('Wedding day'!$A$25="","",'Wedding day'!$A$25)</f>
      </c>
    </row>
    <row r="23" ht="20" customHeight="1" spans="1:5" x14ac:dyDescent="0.25">
      <c r="A23" s="91" t="s">
        <v>111</v>
      </c>
      <c r="B23" s="94">
        <f>IF(CeremonyTime="","",CeremonyTime)</f>
      </c>
      <c r="D23" s="91" t="s">
        <v>515</v>
      </c>
      <c r="E23" s="94">
        <f>IF('Wedding day'!$A$27="","",'Wedding day'!$A$27)</f>
      </c>
    </row>
    <row r="24" ht="22" customHeight="1" spans="1:5" x14ac:dyDescent="0.25">
      <c r="A24" s="91" t="s">
        <v>516</v>
      </c>
      <c r="B24" s="94">
        <f>IF('Wedding day'!$A$16="","",'Wedding day'!$A$16)</f>
      </c>
      <c r="D24" s="95" t="s">
        <v>517</v>
      </c>
      <c r="E24" s="78"/>
    </row>
    <row r="25" ht="22" customHeight="1" spans="1:5" x14ac:dyDescent="0.25">
      <c r="A25" s="91" t="s">
        <v>518</v>
      </c>
      <c r="B25" s="94">
        <f>IF('Wedding day'!$A$17="","",'Wedding day'!$A$17)</f>
      </c>
      <c r="D25" s="95" t="s">
        <v>519</v>
      </c>
      <c r="E25" s="78"/>
    </row>
    <row r="26" ht="22" customHeight="1" spans="1:5" x14ac:dyDescent="0.25">
      <c r="A26" s="91" t="s">
        <v>13</v>
      </c>
      <c r="B26" s="92">
        <f>IF('Start here'!$C$8="","",'Start here'!$C$8)</f>
      </c>
      <c r="D26" s="95" t="s">
        <v>515</v>
      </c>
      <c r="E26" s="78"/>
    </row>
    <row r="27" ht="22" customHeight="1" spans="1:5" x14ac:dyDescent="0.25">
      <c r="A27" s="95" t="s">
        <v>520</v>
      </c>
      <c r="B27" s="78"/>
      <c r="D27" s="95" t="s">
        <v>521</v>
      </c>
      <c r="E27" s="78"/>
    </row>
    <row r="28" ht="22" customHeight="1" spans="1:2" x14ac:dyDescent="0.25">
      <c r="A28" s="95" t="s">
        <v>522</v>
      </c>
      <c r="B28" s="78"/>
    </row>
    <row r="30" ht="28" customHeight="1" spans="1:2" x14ac:dyDescent="0.25">
      <c r="A30" s="90" t="s">
        <v>523</v>
      </c>
      <c r="B30" s="90"/>
    </row>
    <row r="31" ht="20" customHeight="1" spans="1:2" x14ac:dyDescent="0.25">
      <c r="A31" s="91" t="s">
        <v>83</v>
      </c>
      <c r="B31" s="92">
        <f>IF(IFERROR(INDEX(Suppliers!$B$6:$B$505,MATCH("*venue*",Suppliers!$A$6:$A$505,0))&amp;"","")="","Not booked yet: add them on Suppliers",IFERROR(INDEX(Suppliers!$B$6:$B$505,MATCH("*venue*",Suppliers!$A$6:$A$505,0))&amp;"",""))</f>
      </c>
    </row>
    <row r="32" ht="20" customHeight="1" spans="1:2" x14ac:dyDescent="0.25">
      <c r="A32" s="91" t="s">
        <v>443</v>
      </c>
      <c r="B32" s="93">
        <f>IF(WeddingDate="","",WeddingDate)</f>
      </c>
    </row>
    <row r="33" ht="20" customHeight="1" spans="1:2" x14ac:dyDescent="0.25">
      <c r="A33" s="91" t="s">
        <v>111</v>
      </c>
      <c r="B33" s="94">
        <f>IF(CeremonyTime="","",CeremonyTime)</f>
      </c>
    </row>
    <row r="34" ht="20" customHeight="1" spans="1:2" x14ac:dyDescent="0.25">
      <c r="A34" s="91" t="s">
        <v>524</v>
      </c>
      <c r="B34" s="92">
        <f>'RSVPs &amp; meals'!$C$7&amp;" people"</f>
      </c>
    </row>
    <row r="35" ht="20" customHeight="1" spans="1:2" x14ac:dyDescent="0.25">
      <c r="A35" s="91" t="s">
        <v>525</v>
      </c>
      <c r="B35" s="92">
        <f>COUNTA(Seating!$A$6:$A$505)&amp;" tables, "&amp;SUM(Seating!$D$6:$D$505)&amp;" seats"</f>
      </c>
    </row>
    <row r="36" ht="20" customHeight="1" spans="1:2" x14ac:dyDescent="0.25">
      <c r="A36" s="91" t="s">
        <v>526</v>
      </c>
      <c r="B36" s="94">
        <f>IF('Wedding day'!$A$28="","",'Wedding day'!$A$28)</f>
      </c>
    </row>
    <row r="37" ht="22" customHeight="1" spans="1:2" x14ac:dyDescent="0.25">
      <c r="A37" s="95" t="s">
        <v>527</v>
      </c>
      <c r="B37" s="78"/>
    </row>
    <row r="38" ht="22" customHeight="1" spans="1:2" x14ac:dyDescent="0.25">
      <c r="A38" s="95" t="s">
        <v>528</v>
      </c>
      <c r="B38" s="78"/>
    </row>
  </sheetData>
  <sheetProtection sheet="1" algorithmName="SHA-512" hashValue="MsBappbLYc8i+lzQV0p2huHVz5MPesDO6YQ2NzDFwg6wNAky/MlhUgWgXOwlRd3uq5GeynVRsKsFgKnVnayJgg==" saltValue="upx2Ijb3iIsnVkXpxmWD1w==" spinCount="100000"/>
  <mergeCells count="5">
    <mergeCell ref="A4:B4"/>
    <mergeCell ref="D4:E4"/>
    <mergeCell ref="D17:E17"/>
    <mergeCell ref="A18:B18"/>
    <mergeCell ref="A30:B30"/>
  </mergeCell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H2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4" customWidth="1"/>
    <col min="5" max="5" width="20" customWidth="1"/>
    <col min="6" max="6" width="36" customWidth="1"/>
    <col min="8" max="8" width="24" customWidth="1"/>
  </cols>
  <sheetData>
    <row r="1" ht="79" customHeight="1" spans="1:8" x14ac:dyDescent="0.25">
      <c r="A1" s="1" t="s">
        <v>40</v>
      </c>
      <c r="B1" s="2"/>
      <c r="C1" s="2"/>
      <c r="D1" s="2"/>
      <c r="E1" s="2"/>
      <c r="F1" s="2"/>
      <c r="G1" s="2"/>
      <c r="H1" s="2"/>
    </row>
    <row r="2" ht="48" customHeight="1" spans="1:8" x14ac:dyDescent="0.25">
      <c r="A2" s="3" t="s">
        <v>529</v>
      </c>
      <c r="B2" s="2"/>
      <c r="C2" s="2"/>
      <c r="D2" s="2"/>
      <c r="E2" s="2"/>
      <c r="F2" s="2"/>
      <c r="G2" s="2"/>
      <c r="H2" s="2"/>
    </row>
    <row r="5" ht="24" customHeight="1" spans="1:8" x14ac:dyDescent="0.25">
      <c r="A5" s="27" t="s">
        <v>530</v>
      </c>
      <c r="B5" s="27" t="s">
        <v>226</v>
      </c>
      <c r="C5" s="27" t="s">
        <v>333</v>
      </c>
      <c r="D5" s="27" t="s">
        <v>229</v>
      </c>
      <c r="E5" s="27" t="s">
        <v>531</v>
      </c>
      <c r="F5" s="27" t="s">
        <v>532</v>
      </c>
      <c r="G5" s="27" t="s">
        <v>533</v>
      </c>
      <c r="H5" s="27" t="s">
        <v>98</v>
      </c>
    </row>
    <row r="6" spans="1:8" x14ac:dyDescent="0.25">
      <c r="A6" s="54" t="s">
        <v>534</v>
      </c>
      <c r="B6" s="56"/>
      <c r="C6" s="56"/>
      <c r="D6" s="56"/>
      <c r="E6" s="56"/>
      <c r="F6" s="56"/>
      <c r="G6" s="56"/>
      <c r="H6" s="56"/>
    </row>
    <row r="7" spans="1:8" x14ac:dyDescent="0.25">
      <c r="A7" s="58" t="s">
        <v>535</v>
      </c>
      <c r="B7" s="60"/>
      <c r="C7" s="60"/>
      <c r="D7" s="60"/>
      <c r="E7" s="60"/>
      <c r="F7" s="60"/>
      <c r="G7" s="60"/>
      <c r="H7" s="60"/>
    </row>
    <row r="8" spans="1:8" x14ac:dyDescent="0.25">
      <c r="A8" s="54" t="s">
        <v>536</v>
      </c>
      <c r="B8" s="56"/>
      <c r="C8" s="56"/>
      <c r="D8" s="56"/>
      <c r="E8" s="56"/>
      <c r="F8" s="56"/>
      <c r="G8" s="56"/>
      <c r="H8" s="56"/>
    </row>
    <row r="9" spans="1:8" x14ac:dyDescent="0.25">
      <c r="A9" s="58" t="s">
        <v>536</v>
      </c>
      <c r="B9" s="60"/>
      <c r="C9" s="60"/>
      <c r="D9" s="60"/>
      <c r="E9" s="60"/>
      <c r="F9" s="60"/>
      <c r="G9" s="60"/>
      <c r="H9" s="60"/>
    </row>
    <row r="10" spans="1:8" x14ac:dyDescent="0.25">
      <c r="A10" s="54" t="s">
        <v>536</v>
      </c>
      <c r="B10" s="56"/>
      <c r="C10" s="56"/>
      <c r="D10" s="56"/>
      <c r="E10" s="56"/>
      <c r="F10" s="56"/>
      <c r="G10" s="56"/>
      <c r="H10" s="56"/>
    </row>
    <row r="11" spans="1:8" x14ac:dyDescent="0.25">
      <c r="A11" s="58" t="s">
        <v>537</v>
      </c>
      <c r="B11" s="60"/>
      <c r="C11" s="60"/>
      <c r="D11" s="60"/>
      <c r="E11" s="60"/>
      <c r="F11" s="60"/>
      <c r="G11" s="60"/>
      <c r="H11" s="60"/>
    </row>
    <row r="12" spans="1:8" x14ac:dyDescent="0.25">
      <c r="A12" s="54" t="s">
        <v>537</v>
      </c>
      <c r="B12" s="56"/>
      <c r="C12" s="56"/>
      <c r="D12" s="56"/>
      <c r="E12" s="56"/>
      <c r="F12" s="56"/>
      <c r="G12" s="56"/>
      <c r="H12" s="56"/>
    </row>
    <row r="13" spans="1:8" x14ac:dyDescent="0.25">
      <c r="A13" s="58" t="s">
        <v>538</v>
      </c>
      <c r="B13" s="60"/>
      <c r="C13" s="60"/>
      <c r="D13" s="60"/>
      <c r="E13" s="60"/>
      <c r="F13" s="60"/>
      <c r="G13" s="60"/>
      <c r="H13" s="60"/>
    </row>
    <row r="14" spans="1:8" x14ac:dyDescent="0.25">
      <c r="A14" s="54" t="s">
        <v>539</v>
      </c>
      <c r="B14" s="56"/>
      <c r="C14" s="56"/>
      <c r="D14" s="56"/>
      <c r="E14" s="56"/>
      <c r="F14" s="56"/>
      <c r="G14" s="56"/>
      <c r="H14" s="56"/>
    </row>
    <row r="15" spans="1:8" x14ac:dyDescent="0.25">
      <c r="A15" s="58" t="s">
        <v>540</v>
      </c>
      <c r="B15" s="60"/>
      <c r="C15" s="60"/>
      <c r="D15" s="60"/>
      <c r="E15" s="60"/>
      <c r="F15" s="60"/>
      <c r="G15" s="60"/>
      <c r="H15" s="60"/>
    </row>
    <row r="16" spans="1:8" x14ac:dyDescent="0.25">
      <c r="A16" s="54" t="s">
        <v>540</v>
      </c>
      <c r="B16" s="56"/>
      <c r="C16" s="56"/>
      <c r="D16" s="56"/>
      <c r="E16" s="56"/>
      <c r="F16" s="56"/>
      <c r="G16" s="56"/>
      <c r="H16" s="56"/>
    </row>
    <row r="17" spans="1:8" x14ac:dyDescent="0.25">
      <c r="A17" s="58" t="s">
        <v>354</v>
      </c>
      <c r="B17" s="60"/>
      <c r="C17" s="60"/>
      <c r="D17" s="60"/>
      <c r="E17" s="60"/>
      <c r="F17" s="60"/>
      <c r="G17" s="60"/>
      <c r="H17" s="60"/>
    </row>
    <row r="18" spans="1:8" x14ac:dyDescent="0.25">
      <c r="A18" s="54" t="s">
        <v>541</v>
      </c>
      <c r="B18" s="56"/>
      <c r="C18" s="56"/>
      <c r="D18" s="56"/>
      <c r="E18" s="56"/>
      <c r="F18" s="56"/>
      <c r="G18" s="56"/>
      <c r="H18" s="56"/>
    </row>
    <row r="19" spans="1:8" x14ac:dyDescent="0.25">
      <c r="A19" s="58" t="s">
        <v>542</v>
      </c>
      <c r="B19" s="60"/>
      <c r="C19" s="60"/>
      <c r="D19" s="60"/>
      <c r="E19" s="60"/>
      <c r="F19" s="60"/>
      <c r="G19" s="60"/>
      <c r="H19" s="60"/>
    </row>
    <row r="20" spans="1:8" x14ac:dyDescent="0.25">
      <c r="A20" s="54" t="s">
        <v>542</v>
      </c>
      <c r="B20" s="56"/>
      <c r="C20" s="56"/>
      <c r="D20" s="56"/>
      <c r="E20" s="56"/>
      <c r="F20" s="56"/>
      <c r="G20" s="56"/>
      <c r="H20" s="56"/>
    </row>
    <row r="21" spans="1:8" x14ac:dyDescent="0.25">
      <c r="A21" s="60"/>
      <c r="B21" s="60"/>
      <c r="C21" s="60"/>
      <c r="D21" s="60"/>
      <c r="E21" s="60"/>
      <c r="F21" s="60"/>
      <c r="G21" s="60"/>
      <c r="H21" s="60"/>
    </row>
    <row r="22" spans="1:8" x14ac:dyDescent="0.25">
      <c r="A22" s="56"/>
      <c r="B22" s="56"/>
      <c r="C22" s="56"/>
      <c r="D22" s="56"/>
      <c r="E22" s="56"/>
      <c r="F22" s="56"/>
      <c r="G22" s="56"/>
      <c r="H22" s="56"/>
    </row>
    <row r="23" spans="1:8" x14ac:dyDescent="0.25">
      <c r="A23" s="60"/>
      <c r="B23" s="60"/>
      <c r="C23" s="60"/>
      <c r="D23" s="60"/>
      <c r="E23" s="60"/>
      <c r="F23" s="60"/>
      <c r="G23" s="60"/>
      <c r="H23" s="60"/>
    </row>
    <row r="24" spans="1:8" x14ac:dyDescent="0.25">
      <c r="A24" s="56"/>
      <c r="B24" s="56"/>
      <c r="C24" s="56"/>
      <c r="D24" s="56"/>
      <c r="E24" s="56"/>
      <c r="F24" s="56"/>
      <c r="G24" s="56"/>
      <c r="H24" s="56"/>
    </row>
    <row r="25" spans="1:8" x14ac:dyDescent="0.25">
      <c r="A25" s="60"/>
      <c r="B25" s="60"/>
      <c r="C25" s="60"/>
      <c r="D25" s="60"/>
      <c r="E25" s="60"/>
      <c r="F25" s="60"/>
      <c r="G25" s="60"/>
      <c r="H25" s="60"/>
    </row>
    <row r="26" spans="1:8" x14ac:dyDescent="0.25">
      <c r="A26" s="56"/>
      <c r="B26" s="56"/>
      <c r="C26" s="56"/>
      <c r="D26" s="56"/>
      <c r="E26" s="56"/>
      <c r="F26" s="56"/>
      <c r="G26" s="56"/>
      <c r="H26" s="56"/>
    </row>
    <row r="27" spans="1:8" x14ac:dyDescent="0.25">
      <c r="A27" s="60"/>
      <c r="B27" s="60"/>
      <c r="C27" s="60"/>
      <c r="D27" s="60"/>
      <c r="E27" s="60"/>
      <c r="F27" s="60"/>
      <c r="G27" s="60"/>
      <c r="H27" s="60"/>
    </row>
    <row r="28" spans="1:8" x14ac:dyDescent="0.25">
      <c r="A28" s="56"/>
      <c r="B28" s="56"/>
      <c r="C28" s="56"/>
      <c r="D28" s="56"/>
      <c r="E28" s="56"/>
      <c r="F28" s="56"/>
      <c r="G28" s="56"/>
      <c r="H28" s="56"/>
    </row>
    <row r="29" spans="1:8" x14ac:dyDescent="0.25">
      <c r="A29" s="60"/>
      <c r="B29" s="60"/>
      <c r="C29" s="60"/>
      <c r="D29" s="60"/>
      <c r="E29" s="60"/>
      <c r="F29" s="60"/>
      <c r="G29" s="60"/>
      <c r="H29" s="60"/>
    </row>
  </sheetData>
  <sheetProtection sheet="1" algorithmName="SHA-512" hashValue="MejkahvWeoGiO5Yj6HTi7wrcB/372V/SGQruF8N8pzqq7kegMSOFo0M5KUkdKmMWhfUNKz/a1PadUhcKRSieuA==" saltValue="21aHPkGLkfSHPB9NrD2S2A==" spinCount="100000"/>
  <autoFilter ref="A5:H5"/>
  <dataValidations count="2">
    <dataValidation type="list" allowBlank="1" sqref="G10:G29">
      <formula1>"Yes,No"</formula1>
    </dataValidation>
    <dataValidation type="list" allowBlank="1" sqref="G6:G29">
      <formula1>"Yes,No"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I28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6" customWidth="1"/>
    <col min="3" max="3" width="22" customWidth="1"/>
    <col min="4" max="4" width="17" customWidth="1"/>
    <col min="5" max="5" width="22" customWidth="1"/>
    <col min="6" max="7" width="13" customWidth="1"/>
    <col min="8" max="8" width="11" customWidth="1"/>
    <col min="9" max="9" width="26" customWidth="1"/>
  </cols>
  <sheetData>
    <row r="1" ht="75" customHeight="1" spans="1:9" x14ac:dyDescent="0.25">
      <c r="A1" s="1" t="s">
        <v>43</v>
      </c>
      <c r="B1" s="2"/>
      <c r="C1" s="2"/>
      <c r="D1" s="2"/>
      <c r="E1" s="2"/>
      <c r="F1" s="2"/>
      <c r="G1" s="2"/>
      <c r="H1" s="2"/>
      <c r="I1" s="2"/>
    </row>
    <row r="2" ht="46" customHeight="1" spans="1:9" x14ac:dyDescent="0.25">
      <c r="A2" s="3" t="s">
        <v>543</v>
      </c>
      <c r="B2" s="2"/>
      <c r="C2" s="2"/>
      <c r="D2" s="2"/>
      <c r="E2" s="2"/>
      <c r="F2" s="2"/>
      <c r="G2" s="2"/>
      <c r="H2" s="2"/>
      <c r="I2" s="2"/>
    </row>
    <row r="3" ht="26" customHeight="1" spans="5:6" x14ac:dyDescent="0.25">
      <c r="E3" s="52" t="s">
        <v>544</v>
      </c>
      <c r="F3" s="65">
        <f>SUM(F6:F28)</f>
      </c>
    </row>
    <row r="5" ht="24" customHeight="1" spans="1:9" x14ac:dyDescent="0.25">
      <c r="A5" s="27" t="s">
        <v>199</v>
      </c>
      <c r="B5" s="27" t="s">
        <v>217</v>
      </c>
      <c r="C5" s="27" t="s">
        <v>545</v>
      </c>
      <c r="D5" s="27" t="s">
        <v>546</v>
      </c>
      <c r="E5" s="27" t="s">
        <v>547</v>
      </c>
      <c r="F5" s="27" t="s">
        <v>544</v>
      </c>
      <c r="G5" s="27" t="s">
        <v>84</v>
      </c>
      <c r="H5" s="27" t="s">
        <v>96</v>
      </c>
      <c r="I5" s="27" t="s">
        <v>98</v>
      </c>
    </row>
    <row r="6" spans="1:9" x14ac:dyDescent="0.25">
      <c r="A6" s="54" t="s">
        <v>548</v>
      </c>
      <c r="B6" s="56"/>
      <c r="C6" s="56"/>
      <c r="D6" s="64"/>
      <c r="E6" s="56"/>
      <c r="F6" s="71"/>
      <c r="G6" s="71"/>
      <c r="H6" s="54" t="s">
        <v>144</v>
      </c>
      <c r="I6" s="56"/>
    </row>
    <row r="7" spans="1:9" x14ac:dyDescent="0.25">
      <c r="A7" s="58" t="s">
        <v>549</v>
      </c>
      <c r="B7" s="60"/>
      <c r="C7" s="60"/>
      <c r="D7" s="63"/>
      <c r="E7" s="60"/>
      <c r="F7" s="69"/>
      <c r="G7" s="69"/>
      <c r="H7" s="58" t="s">
        <v>144</v>
      </c>
      <c r="I7" s="60"/>
    </row>
    <row r="8" spans="1:9" x14ac:dyDescent="0.25">
      <c r="A8" s="54" t="s">
        <v>550</v>
      </c>
      <c r="B8" s="56"/>
      <c r="C8" s="56"/>
      <c r="D8" s="64"/>
      <c r="E8" s="56"/>
      <c r="F8" s="71"/>
      <c r="G8" s="71"/>
      <c r="H8" s="54" t="s">
        <v>144</v>
      </c>
      <c r="I8" s="56"/>
    </row>
    <row r="9" spans="1:9" x14ac:dyDescent="0.25">
      <c r="A9" s="58" t="s">
        <v>551</v>
      </c>
      <c r="B9" s="60"/>
      <c r="C9" s="60"/>
      <c r="D9" s="63"/>
      <c r="E9" s="60"/>
      <c r="F9" s="69"/>
      <c r="G9" s="69"/>
      <c r="H9" s="58" t="s">
        <v>144</v>
      </c>
      <c r="I9" s="60"/>
    </row>
    <row r="10" spans="1:9" x14ac:dyDescent="0.25">
      <c r="A10" s="54" t="s">
        <v>552</v>
      </c>
      <c r="B10" s="56"/>
      <c r="C10" s="56"/>
      <c r="D10" s="64"/>
      <c r="E10" s="56"/>
      <c r="F10" s="71"/>
      <c r="G10" s="71"/>
      <c r="H10" s="54" t="s">
        <v>144</v>
      </c>
      <c r="I10" s="56"/>
    </row>
    <row r="11" spans="1:9" x14ac:dyDescent="0.25">
      <c r="A11" s="58" t="s">
        <v>553</v>
      </c>
      <c r="B11" s="60"/>
      <c r="C11" s="60"/>
      <c r="D11" s="63"/>
      <c r="E11" s="60"/>
      <c r="F11" s="69"/>
      <c r="G11" s="69"/>
      <c r="H11" s="58" t="s">
        <v>144</v>
      </c>
      <c r="I11" s="60"/>
    </row>
    <row r="12" spans="1:9" x14ac:dyDescent="0.25">
      <c r="A12" s="54" t="s">
        <v>554</v>
      </c>
      <c r="B12" s="56"/>
      <c r="C12" s="56"/>
      <c r="D12" s="64"/>
      <c r="E12" s="56"/>
      <c r="F12" s="71"/>
      <c r="G12" s="71"/>
      <c r="H12" s="54" t="s">
        <v>144</v>
      </c>
      <c r="I12" s="56"/>
    </row>
    <row r="13" spans="1:9" x14ac:dyDescent="0.25">
      <c r="A13" s="58" t="s">
        <v>555</v>
      </c>
      <c r="B13" s="60"/>
      <c r="C13" s="60"/>
      <c r="D13" s="63"/>
      <c r="E13" s="60"/>
      <c r="F13" s="69"/>
      <c r="G13" s="69"/>
      <c r="H13" s="58" t="s">
        <v>144</v>
      </c>
      <c r="I13" s="60"/>
    </row>
    <row r="14" spans="1:9" x14ac:dyDescent="0.25">
      <c r="A14" s="54" t="s">
        <v>556</v>
      </c>
      <c r="B14" s="56"/>
      <c r="C14" s="56"/>
      <c r="D14" s="64"/>
      <c r="E14" s="56"/>
      <c r="F14" s="71"/>
      <c r="G14" s="71"/>
      <c r="H14" s="54" t="s">
        <v>144</v>
      </c>
      <c r="I14" s="56"/>
    </row>
    <row r="15" spans="1:9" x14ac:dyDescent="0.25">
      <c r="A15" s="58" t="s">
        <v>557</v>
      </c>
      <c r="B15" s="60"/>
      <c r="C15" s="60"/>
      <c r="D15" s="63"/>
      <c r="E15" s="60"/>
      <c r="F15" s="69"/>
      <c r="G15" s="69"/>
      <c r="H15" s="58" t="s">
        <v>144</v>
      </c>
      <c r="I15" s="60"/>
    </row>
    <row r="16" spans="1:9" x14ac:dyDescent="0.25">
      <c r="A16" s="54" t="s">
        <v>558</v>
      </c>
      <c r="B16" s="56"/>
      <c r="C16" s="56"/>
      <c r="D16" s="64"/>
      <c r="E16" s="56"/>
      <c r="F16" s="71"/>
      <c r="G16" s="71"/>
      <c r="H16" s="54" t="s">
        <v>144</v>
      </c>
      <c r="I16" s="56"/>
    </row>
    <row r="17" spans="1:9" x14ac:dyDescent="0.25">
      <c r="A17" s="58" t="s">
        <v>559</v>
      </c>
      <c r="B17" s="60"/>
      <c r="C17" s="60"/>
      <c r="D17" s="63"/>
      <c r="E17" s="60"/>
      <c r="F17" s="69"/>
      <c r="G17" s="69"/>
      <c r="H17" s="58" t="s">
        <v>144</v>
      </c>
      <c r="I17" s="60"/>
    </row>
    <row r="18" spans="1:9" x14ac:dyDescent="0.25">
      <c r="A18" s="56"/>
      <c r="B18" s="56"/>
      <c r="C18" s="56"/>
      <c r="D18" s="64"/>
      <c r="E18" s="56"/>
      <c r="F18" s="71"/>
      <c r="G18" s="71"/>
      <c r="H18" s="56"/>
      <c r="I18" s="56"/>
    </row>
    <row r="19" spans="1:9" x14ac:dyDescent="0.25">
      <c r="A19" s="60"/>
      <c r="B19" s="60"/>
      <c r="C19" s="60"/>
      <c r="D19" s="63"/>
      <c r="E19" s="60"/>
      <c r="F19" s="69"/>
      <c r="G19" s="69"/>
      <c r="H19" s="60"/>
      <c r="I19" s="60"/>
    </row>
    <row r="20" spans="1:9" x14ac:dyDescent="0.25">
      <c r="A20" s="56"/>
      <c r="B20" s="56"/>
      <c r="C20" s="56"/>
      <c r="D20" s="64"/>
      <c r="E20" s="56"/>
      <c r="F20" s="71"/>
      <c r="G20" s="71"/>
      <c r="H20" s="56"/>
      <c r="I20" s="56"/>
    </row>
    <row r="21" spans="1:9" x14ac:dyDescent="0.25">
      <c r="A21" s="60"/>
      <c r="B21" s="60"/>
      <c r="C21" s="60"/>
      <c r="D21" s="63"/>
      <c r="E21" s="60"/>
      <c r="F21" s="69"/>
      <c r="G21" s="69"/>
      <c r="H21" s="60"/>
      <c r="I21" s="60"/>
    </row>
    <row r="22" spans="1:9" x14ac:dyDescent="0.25">
      <c r="A22" s="56"/>
      <c r="B22" s="56"/>
      <c r="C22" s="56"/>
      <c r="D22" s="64"/>
      <c r="E22" s="56"/>
      <c r="F22" s="71"/>
      <c r="G22" s="71"/>
      <c r="H22" s="56"/>
      <c r="I22" s="56"/>
    </row>
    <row r="23" spans="1:9" x14ac:dyDescent="0.25">
      <c r="A23" s="60"/>
      <c r="B23" s="60"/>
      <c r="C23" s="60"/>
      <c r="D23" s="63"/>
      <c r="E23" s="60"/>
      <c r="F23" s="69"/>
      <c r="G23" s="69"/>
      <c r="H23" s="60"/>
      <c r="I23" s="60"/>
    </row>
    <row r="24" spans="1:9" x14ac:dyDescent="0.25">
      <c r="A24" s="56"/>
      <c r="B24" s="56"/>
      <c r="C24" s="56"/>
      <c r="D24" s="64"/>
      <c r="E24" s="56"/>
      <c r="F24" s="71"/>
      <c r="G24" s="71"/>
      <c r="H24" s="56"/>
      <c r="I24" s="56"/>
    </row>
    <row r="25" spans="1:9" x14ac:dyDescent="0.25">
      <c r="A25" s="60"/>
      <c r="B25" s="60"/>
      <c r="C25" s="60"/>
      <c r="D25" s="63"/>
      <c r="E25" s="60"/>
      <c r="F25" s="69"/>
      <c r="G25" s="69"/>
      <c r="H25" s="60"/>
      <c r="I25" s="60"/>
    </row>
    <row r="26" spans="1:9" x14ac:dyDescent="0.25">
      <c r="A26" s="56"/>
      <c r="B26" s="56"/>
      <c r="C26" s="56"/>
      <c r="D26" s="64"/>
      <c r="E26" s="56"/>
      <c r="F26" s="71"/>
      <c r="G26" s="71"/>
      <c r="H26" s="56"/>
      <c r="I26" s="56"/>
    </row>
    <row r="27" spans="1:9" x14ac:dyDescent="0.25">
      <c r="A27" s="60"/>
      <c r="B27" s="60"/>
      <c r="C27" s="60"/>
      <c r="D27" s="63"/>
      <c r="E27" s="60"/>
      <c r="F27" s="69"/>
      <c r="G27" s="69"/>
      <c r="H27" s="60"/>
      <c r="I27" s="60"/>
    </row>
    <row r="28" spans="1:9" x14ac:dyDescent="0.25">
      <c r="A28" s="56"/>
      <c r="B28" s="56"/>
      <c r="C28" s="56"/>
      <c r="D28" s="64"/>
      <c r="E28" s="56"/>
      <c r="F28" s="71"/>
      <c r="G28" s="71"/>
      <c r="H28" s="56"/>
      <c r="I28" s="56"/>
    </row>
  </sheetData>
  <sheetProtection sheet="1" algorithmName="SHA-512" hashValue="zJ/RoPltDCahZAc49wxh3aGV2xWvegHN3ZrQLgl9qZYsCJWPyIHVMvp+vM03QTLEgnFkySkhzRdEoXgm5i5Gng==" saltValue="JgA1eXak4DH42Uf3KDV/ng==" spinCount="100000"/>
  <autoFilter ref="A5:I5"/>
  <dataValidations count="2">
    <dataValidation type="list" allowBlank="1" sqref="H10:H28">
      <formula1>"To do,Ordered,Fitting,Ready"</formula1>
    </dataValidation>
    <dataValidation type="list" allowBlank="1" sqref="H6:H28">
      <formula1>"To do,Ordered,Fitting,Ready"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I3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3" customWidth="1"/>
    <col min="3" max="3" width="7" customWidth="1"/>
    <col min="4" max="4" width="20" customWidth="1"/>
    <col min="5" max="6" width="13" customWidth="1"/>
    <col min="7" max="8" width="18" customWidth="1"/>
    <col min="9" max="9" width="24" customWidth="1"/>
  </cols>
  <sheetData>
    <row r="1" ht="70" customHeight="1" spans="1:9" x14ac:dyDescent="0.25">
      <c r="A1" s="1" t="s">
        <v>46</v>
      </c>
      <c r="B1" s="2"/>
      <c r="C1" s="2"/>
      <c r="D1" s="2"/>
      <c r="E1" s="2"/>
      <c r="F1" s="2"/>
      <c r="G1" s="2"/>
      <c r="H1" s="2"/>
      <c r="I1" s="2"/>
    </row>
    <row r="2" ht="43" customHeight="1" spans="1:9" x14ac:dyDescent="0.25">
      <c r="A2" s="3" t="s">
        <v>560</v>
      </c>
      <c r="B2" s="2"/>
      <c r="C2" s="2"/>
      <c r="D2" s="2"/>
      <c r="E2" s="2"/>
      <c r="F2" s="2"/>
      <c r="G2" s="2"/>
      <c r="H2" s="2"/>
      <c r="I2" s="2"/>
    </row>
    <row r="3" ht="26" customHeight="1" spans="4:5" x14ac:dyDescent="0.25">
      <c r="D3" s="52" t="s">
        <v>544</v>
      </c>
      <c r="E3" s="65">
        <f>SUM(E6:E32)</f>
      </c>
    </row>
    <row r="5" ht="24" customHeight="1" spans="1:9" x14ac:dyDescent="0.25">
      <c r="A5" s="27" t="s">
        <v>199</v>
      </c>
      <c r="B5" s="27" t="s">
        <v>95</v>
      </c>
      <c r="C5" s="27" t="s">
        <v>561</v>
      </c>
      <c r="D5" s="27" t="s">
        <v>562</v>
      </c>
      <c r="E5" s="27" t="s">
        <v>544</v>
      </c>
      <c r="F5" s="27" t="s">
        <v>96</v>
      </c>
      <c r="G5" s="27" t="s">
        <v>563</v>
      </c>
      <c r="H5" s="27" t="s">
        <v>564</v>
      </c>
      <c r="I5" s="27" t="s">
        <v>98</v>
      </c>
    </row>
    <row r="6" spans="1:9" x14ac:dyDescent="0.25">
      <c r="A6" s="54" t="s">
        <v>565</v>
      </c>
      <c r="B6" s="54" t="s">
        <v>111</v>
      </c>
      <c r="C6" s="56"/>
      <c r="D6" s="56"/>
      <c r="E6" s="71"/>
      <c r="F6" s="54" t="s">
        <v>566</v>
      </c>
      <c r="G6" s="56"/>
      <c r="H6" s="56"/>
      <c r="I6" s="56"/>
    </row>
    <row r="7" spans="1:9" x14ac:dyDescent="0.25">
      <c r="A7" s="58" t="s">
        <v>567</v>
      </c>
      <c r="B7" s="58" t="s">
        <v>111</v>
      </c>
      <c r="C7" s="60"/>
      <c r="D7" s="60"/>
      <c r="E7" s="69"/>
      <c r="F7" s="58" t="s">
        <v>566</v>
      </c>
      <c r="G7" s="60"/>
      <c r="H7" s="60"/>
      <c r="I7" s="60"/>
    </row>
    <row r="8" spans="1:9" x14ac:dyDescent="0.25">
      <c r="A8" s="54" t="s">
        <v>568</v>
      </c>
      <c r="B8" s="54" t="s">
        <v>111</v>
      </c>
      <c r="C8" s="56"/>
      <c r="D8" s="56"/>
      <c r="E8" s="71"/>
      <c r="F8" s="54" t="s">
        <v>566</v>
      </c>
      <c r="G8" s="56"/>
      <c r="H8" s="56"/>
      <c r="I8" s="56"/>
    </row>
    <row r="9" spans="1:9" x14ac:dyDescent="0.25">
      <c r="A9" s="58" t="s">
        <v>569</v>
      </c>
      <c r="B9" s="58" t="s">
        <v>111</v>
      </c>
      <c r="C9" s="60"/>
      <c r="D9" s="60"/>
      <c r="E9" s="69"/>
      <c r="F9" s="58" t="s">
        <v>566</v>
      </c>
      <c r="G9" s="60"/>
      <c r="H9" s="60"/>
      <c r="I9" s="60"/>
    </row>
    <row r="10" spans="1:9" x14ac:dyDescent="0.25">
      <c r="A10" s="54" t="s">
        <v>570</v>
      </c>
      <c r="B10" s="54" t="s">
        <v>571</v>
      </c>
      <c r="C10" s="56"/>
      <c r="D10" s="56"/>
      <c r="E10" s="71"/>
      <c r="F10" s="54" t="s">
        <v>566</v>
      </c>
      <c r="G10" s="56"/>
      <c r="H10" s="56"/>
      <c r="I10" s="56"/>
    </row>
    <row r="11" spans="1:9" x14ac:dyDescent="0.25">
      <c r="A11" s="58" t="s">
        <v>572</v>
      </c>
      <c r="B11" s="58" t="s">
        <v>571</v>
      </c>
      <c r="C11" s="60"/>
      <c r="D11" s="60"/>
      <c r="E11" s="69"/>
      <c r="F11" s="58" t="s">
        <v>566</v>
      </c>
      <c r="G11" s="60"/>
      <c r="H11" s="60"/>
      <c r="I11" s="60"/>
    </row>
    <row r="12" spans="1:9" x14ac:dyDescent="0.25">
      <c r="A12" s="54" t="s">
        <v>573</v>
      </c>
      <c r="B12" s="54" t="s">
        <v>571</v>
      </c>
      <c r="C12" s="56"/>
      <c r="D12" s="56"/>
      <c r="E12" s="71"/>
      <c r="F12" s="54" t="s">
        <v>566</v>
      </c>
      <c r="G12" s="56"/>
      <c r="H12" s="56"/>
      <c r="I12" s="56"/>
    </row>
    <row r="13" spans="1:9" x14ac:dyDescent="0.25">
      <c r="A13" s="58" t="s">
        <v>574</v>
      </c>
      <c r="B13" s="58" t="s">
        <v>571</v>
      </c>
      <c r="C13" s="60"/>
      <c r="D13" s="60"/>
      <c r="E13" s="69"/>
      <c r="F13" s="58" t="s">
        <v>566</v>
      </c>
      <c r="G13" s="60"/>
      <c r="H13" s="60"/>
      <c r="I13" s="60"/>
    </row>
    <row r="14" spans="1:9" x14ac:dyDescent="0.25">
      <c r="A14" s="54" t="s">
        <v>575</v>
      </c>
      <c r="B14" s="54" t="s">
        <v>327</v>
      </c>
      <c r="C14" s="56"/>
      <c r="D14" s="56"/>
      <c r="E14" s="71"/>
      <c r="F14" s="54" t="s">
        <v>566</v>
      </c>
      <c r="G14" s="56"/>
      <c r="H14" s="56"/>
      <c r="I14" s="56"/>
    </row>
    <row r="15" spans="1:9" x14ac:dyDescent="0.25">
      <c r="A15" s="58" t="s">
        <v>576</v>
      </c>
      <c r="B15" s="58" t="s">
        <v>327</v>
      </c>
      <c r="C15" s="60"/>
      <c r="D15" s="60"/>
      <c r="E15" s="69"/>
      <c r="F15" s="58" t="s">
        <v>566</v>
      </c>
      <c r="G15" s="60"/>
      <c r="H15" s="60"/>
      <c r="I15" s="60"/>
    </row>
    <row r="16" spans="1:9" x14ac:dyDescent="0.25">
      <c r="A16" s="54" t="s">
        <v>577</v>
      </c>
      <c r="B16" s="54" t="s">
        <v>327</v>
      </c>
      <c r="C16" s="56"/>
      <c r="D16" s="56"/>
      <c r="E16" s="71"/>
      <c r="F16" s="54" t="s">
        <v>566</v>
      </c>
      <c r="G16" s="56"/>
      <c r="H16" s="56"/>
      <c r="I16" s="56"/>
    </row>
    <row r="17" spans="1:9" x14ac:dyDescent="0.25">
      <c r="A17" s="58" t="s">
        <v>578</v>
      </c>
      <c r="B17" s="58" t="s">
        <v>327</v>
      </c>
      <c r="C17" s="60"/>
      <c r="D17" s="60"/>
      <c r="E17" s="69"/>
      <c r="F17" s="58" t="s">
        <v>566</v>
      </c>
      <c r="G17" s="60"/>
      <c r="H17" s="60"/>
      <c r="I17" s="60"/>
    </row>
    <row r="18" spans="1:9" x14ac:dyDescent="0.25">
      <c r="A18" s="54" t="s">
        <v>579</v>
      </c>
      <c r="B18" s="54" t="s">
        <v>327</v>
      </c>
      <c r="C18" s="56"/>
      <c r="D18" s="56"/>
      <c r="E18" s="71"/>
      <c r="F18" s="54" t="s">
        <v>566</v>
      </c>
      <c r="G18" s="56"/>
      <c r="H18" s="56"/>
      <c r="I18" s="56"/>
    </row>
    <row r="19" spans="1:9" x14ac:dyDescent="0.25">
      <c r="A19" s="58" t="s">
        <v>580</v>
      </c>
      <c r="B19" s="58" t="s">
        <v>327</v>
      </c>
      <c r="C19" s="60"/>
      <c r="D19" s="60"/>
      <c r="E19" s="69"/>
      <c r="F19" s="58" t="s">
        <v>566</v>
      </c>
      <c r="G19" s="60"/>
      <c r="H19" s="60"/>
      <c r="I19" s="60"/>
    </row>
    <row r="20" spans="1:9" x14ac:dyDescent="0.25">
      <c r="A20" s="56"/>
      <c r="B20" s="56"/>
      <c r="C20" s="56"/>
      <c r="D20" s="56"/>
      <c r="E20" s="71"/>
      <c r="F20" s="56"/>
      <c r="G20" s="56"/>
      <c r="H20" s="56"/>
      <c r="I20" s="56"/>
    </row>
    <row r="21" spans="1:9" x14ac:dyDescent="0.25">
      <c r="A21" s="60"/>
      <c r="B21" s="60"/>
      <c r="C21" s="60"/>
      <c r="D21" s="60"/>
      <c r="E21" s="69"/>
      <c r="F21" s="60"/>
      <c r="G21" s="60"/>
      <c r="H21" s="60"/>
      <c r="I21" s="60"/>
    </row>
    <row r="22" spans="1:9" x14ac:dyDescent="0.25">
      <c r="A22" s="56"/>
      <c r="B22" s="56"/>
      <c r="C22" s="56"/>
      <c r="D22" s="56"/>
      <c r="E22" s="71"/>
      <c r="F22" s="56"/>
      <c r="G22" s="56"/>
      <c r="H22" s="56"/>
      <c r="I22" s="56"/>
    </row>
    <row r="23" spans="1:9" x14ac:dyDescent="0.25">
      <c r="A23" s="60"/>
      <c r="B23" s="60"/>
      <c r="C23" s="60"/>
      <c r="D23" s="60"/>
      <c r="E23" s="69"/>
      <c r="F23" s="60"/>
      <c r="G23" s="60"/>
      <c r="H23" s="60"/>
      <c r="I23" s="60"/>
    </row>
    <row r="24" spans="1:9" x14ac:dyDescent="0.25">
      <c r="A24" s="56"/>
      <c r="B24" s="56"/>
      <c r="C24" s="56"/>
      <c r="D24" s="56"/>
      <c r="E24" s="71"/>
      <c r="F24" s="56"/>
      <c r="G24" s="56"/>
      <c r="H24" s="56"/>
      <c r="I24" s="56"/>
    </row>
    <row r="25" spans="1:9" x14ac:dyDescent="0.25">
      <c r="A25" s="60"/>
      <c r="B25" s="60"/>
      <c r="C25" s="60"/>
      <c r="D25" s="60"/>
      <c r="E25" s="69"/>
      <c r="F25" s="60"/>
      <c r="G25" s="60"/>
      <c r="H25" s="60"/>
      <c r="I25" s="60"/>
    </row>
    <row r="26" spans="1:9" x14ac:dyDescent="0.25">
      <c r="A26" s="56"/>
      <c r="B26" s="56"/>
      <c r="C26" s="56"/>
      <c r="D26" s="56"/>
      <c r="E26" s="71"/>
      <c r="F26" s="56"/>
      <c r="G26" s="56"/>
      <c r="H26" s="56"/>
      <c r="I26" s="56"/>
    </row>
    <row r="27" spans="1:9" x14ac:dyDescent="0.25">
      <c r="A27" s="60"/>
      <c r="B27" s="60"/>
      <c r="C27" s="60"/>
      <c r="D27" s="60"/>
      <c r="E27" s="69"/>
      <c r="F27" s="60"/>
      <c r="G27" s="60"/>
      <c r="H27" s="60"/>
      <c r="I27" s="60"/>
    </row>
    <row r="28" spans="1:9" x14ac:dyDescent="0.25">
      <c r="A28" s="56"/>
      <c r="B28" s="56"/>
      <c r="C28" s="56"/>
      <c r="D28" s="56"/>
      <c r="E28" s="71"/>
      <c r="F28" s="56"/>
      <c r="G28" s="56"/>
      <c r="H28" s="56"/>
      <c r="I28" s="56"/>
    </row>
    <row r="29" spans="1:9" x14ac:dyDescent="0.25">
      <c r="A29" s="60"/>
      <c r="B29" s="60"/>
      <c r="C29" s="60"/>
      <c r="D29" s="60"/>
      <c r="E29" s="69"/>
      <c r="F29" s="60"/>
      <c r="G29" s="60"/>
      <c r="H29" s="60"/>
      <c r="I29" s="60"/>
    </row>
    <row r="30" spans="1:9" x14ac:dyDescent="0.25">
      <c r="A30" s="56"/>
      <c r="B30" s="56"/>
      <c r="C30" s="56"/>
      <c r="D30" s="56"/>
      <c r="E30" s="71"/>
      <c r="F30" s="56"/>
      <c r="G30" s="56"/>
      <c r="H30" s="56"/>
      <c r="I30" s="56"/>
    </row>
    <row r="31" spans="1:9" x14ac:dyDescent="0.25">
      <c r="A31" s="60"/>
      <c r="B31" s="60"/>
      <c r="C31" s="60"/>
      <c r="D31" s="60"/>
      <c r="E31" s="69"/>
      <c r="F31" s="60"/>
      <c r="G31" s="60"/>
      <c r="H31" s="60"/>
      <c r="I31" s="60"/>
    </row>
    <row r="32" spans="1:9" x14ac:dyDescent="0.25">
      <c r="A32" s="56"/>
      <c r="B32" s="56"/>
      <c r="C32" s="56"/>
      <c r="D32" s="56"/>
      <c r="E32" s="71"/>
      <c r="F32" s="56"/>
      <c r="G32" s="56"/>
      <c r="H32" s="56"/>
      <c r="I32" s="56"/>
    </row>
  </sheetData>
  <sheetProtection sheet="1" algorithmName="SHA-512" hashValue="MxODTSh/Lv8H0LcuVX0q8O+UeUdAotexAucMOCGJWDp6uJPpximlhZDliqaGfsOJhmXHLMWfgwJnEeZ+xtmpMw==" saltValue="3llrhKERE6O+ThPi85MT7Q==" spinCount="100000"/>
  <autoFilter ref="A5:I5"/>
  <dataValidations count="2">
    <dataValidation type="list" allowBlank="1" sqref="F10:F32">
      <formula1>"Idea,Ordered,Ready,At the venue"</formula1>
    </dataValidation>
    <dataValidation type="list" allowBlank="1" sqref="F6:F32">
      <formula1>"Idea,Ordered,Ready,At the venue"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H29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8" customWidth="1"/>
    <col min="3" max="3" width="20" customWidth="1"/>
    <col min="4" max="5" width="17" customWidth="1"/>
    <col min="6" max="6" width="13" customWidth="1"/>
    <col min="7" max="7" width="12" customWidth="1"/>
    <col min="8" max="8" width="26" customWidth="1"/>
  </cols>
  <sheetData>
    <row r="1" ht="66" customHeight="1" spans="1:8" x14ac:dyDescent="0.25">
      <c r="A1" s="1" t="s">
        <v>48</v>
      </c>
      <c r="B1" s="2"/>
      <c r="C1" s="2"/>
      <c r="D1" s="2"/>
      <c r="E1" s="2"/>
      <c r="F1" s="2"/>
      <c r="G1" s="2"/>
      <c r="H1" s="2"/>
    </row>
    <row r="2" ht="40" customHeight="1" spans="1:8" x14ac:dyDescent="0.25">
      <c r="A2" s="3" t="s">
        <v>581</v>
      </c>
      <c r="B2" s="2"/>
      <c r="C2" s="2"/>
      <c r="D2" s="2"/>
      <c r="E2" s="2"/>
      <c r="F2" s="2"/>
      <c r="G2" s="2"/>
      <c r="H2" s="2"/>
    </row>
    <row r="5" ht="24" customHeight="1" spans="1:8" x14ac:dyDescent="0.25">
      <c r="A5" s="27" t="s">
        <v>199</v>
      </c>
      <c r="B5" s="27" t="s">
        <v>561</v>
      </c>
      <c r="C5" s="27" t="s">
        <v>71</v>
      </c>
      <c r="D5" s="27" t="s">
        <v>546</v>
      </c>
      <c r="E5" s="27" t="s">
        <v>582</v>
      </c>
      <c r="F5" s="27" t="s">
        <v>544</v>
      </c>
      <c r="G5" s="27" t="s">
        <v>96</v>
      </c>
      <c r="H5" s="27" t="s">
        <v>98</v>
      </c>
    </row>
    <row r="6" spans="1:8" x14ac:dyDescent="0.25">
      <c r="A6" s="54" t="s">
        <v>583</v>
      </c>
      <c r="B6" s="72">
        <f>COUNTA('Guest list'!$A$6:$A$1505)</f>
      </c>
      <c r="C6" s="56"/>
      <c r="D6" s="62">
        <f>IF(WeddingDate="","",WeddingDate-(330))</f>
      </c>
      <c r="E6" s="62">
        <f>IF(WeddingDate="","",WeddingDate-(310))</f>
      </c>
      <c r="F6" s="71"/>
      <c r="G6" s="54" t="s">
        <v>144</v>
      </c>
      <c r="H6" s="56"/>
    </row>
    <row r="7" spans="1:8" x14ac:dyDescent="0.25">
      <c r="A7" s="58" t="s">
        <v>584</v>
      </c>
      <c r="B7" s="73">
        <f>COUNTA('Guest list'!$A$6:$A$1505)</f>
      </c>
      <c r="C7" s="60"/>
      <c r="D7" s="61">
        <f>IF(WeddingDate="","",WeddingDate-(100))</f>
      </c>
      <c r="E7" s="61">
        <f>IF(WeddingDate="","",WeddingDate-(80))</f>
      </c>
      <c r="F7" s="69"/>
      <c r="G7" s="58" t="s">
        <v>144</v>
      </c>
      <c r="H7" s="60"/>
    </row>
    <row r="8" spans="1:8" x14ac:dyDescent="0.25">
      <c r="A8" s="54" t="s">
        <v>585</v>
      </c>
      <c r="B8" s="72">
        <f>COUNTA('Guest list'!$A$6:$A$1505)</f>
      </c>
      <c r="C8" s="56"/>
      <c r="D8" s="62">
        <f>IF(WeddingDate="","",WeddingDate-(100))</f>
      </c>
      <c r="E8" s="62">
        <f>IF(WeddingDate="","",WeddingDate-(80))</f>
      </c>
      <c r="F8" s="71"/>
      <c r="G8" s="54" t="s">
        <v>144</v>
      </c>
      <c r="H8" s="56"/>
    </row>
    <row r="9" spans="1:8" x14ac:dyDescent="0.25">
      <c r="A9" s="58" t="s">
        <v>586</v>
      </c>
      <c r="B9" s="73">
        <f>COUNTA('Guest list'!$A$6:$A$1505)</f>
      </c>
      <c r="C9" s="60"/>
      <c r="D9" s="61">
        <f>IF(WeddingDate="","",WeddingDate-(30))</f>
      </c>
      <c r="E9" s="63"/>
      <c r="F9" s="69"/>
      <c r="G9" s="58" t="s">
        <v>144</v>
      </c>
      <c r="H9" s="60"/>
    </row>
    <row r="10" spans="1:8" x14ac:dyDescent="0.25">
      <c r="A10" s="54" t="s">
        <v>587</v>
      </c>
      <c r="B10" s="72">
        <f>COUNTA('Guest list'!$A$6:$A$1505)</f>
      </c>
      <c r="C10" s="56"/>
      <c r="D10" s="62">
        <f>IF(WeddingDate="","",WeddingDate-(30))</f>
      </c>
      <c r="E10" s="64"/>
      <c r="F10" s="71"/>
      <c r="G10" s="54" t="s">
        <v>144</v>
      </c>
      <c r="H10" s="56"/>
    </row>
    <row r="11" spans="1:8" x14ac:dyDescent="0.25">
      <c r="A11" s="58" t="s">
        <v>588</v>
      </c>
      <c r="B11" s="73">
        <f>COUNTA('Guest list'!$A$6:$A$1505)</f>
      </c>
      <c r="C11" s="60"/>
      <c r="D11" s="61">
        <f>IF(WeddingDate="","",WeddingDate-(25))</f>
      </c>
      <c r="E11" s="63"/>
      <c r="F11" s="69"/>
      <c r="G11" s="58" t="s">
        <v>144</v>
      </c>
      <c r="H11" s="60"/>
    </row>
    <row r="12" spans="1:8" x14ac:dyDescent="0.25">
      <c r="A12" s="54" t="s">
        <v>589</v>
      </c>
      <c r="B12" s="56"/>
      <c r="C12" s="56"/>
      <c r="D12" s="62">
        <f>IF(WeddingDate="","",WeddingDate-(30))</f>
      </c>
      <c r="E12" s="64"/>
      <c r="F12" s="71"/>
      <c r="G12" s="54" t="s">
        <v>144</v>
      </c>
      <c r="H12" s="56"/>
    </row>
    <row r="13" spans="1:8" x14ac:dyDescent="0.25">
      <c r="A13" s="58" t="s">
        <v>572</v>
      </c>
      <c r="B13" s="60"/>
      <c r="C13" s="60"/>
      <c r="D13" s="61">
        <f>IF(WeddingDate="","",WeddingDate-(14))</f>
      </c>
      <c r="E13" s="63"/>
      <c r="F13" s="69"/>
      <c r="G13" s="58" t="s">
        <v>144</v>
      </c>
      <c r="H13" s="60"/>
    </row>
    <row r="14" spans="1:8" x14ac:dyDescent="0.25">
      <c r="A14" s="54" t="s">
        <v>590</v>
      </c>
      <c r="B14" s="56"/>
      <c r="C14" s="56"/>
      <c r="D14" s="62">
        <f>IF(WeddingDate="","",WeddingDate-(30))</f>
      </c>
      <c r="E14" s="64"/>
      <c r="F14" s="71"/>
      <c r="G14" s="54" t="s">
        <v>144</v>
      </c>
      <c r="H14" s="56"/>
    </row>
    <row r="15" spans="1:8" x14ac:dyDescent="0.25">
      <c r="A15" s="58" t="s">
        <v>591</v>
      </c>
      <c r="B15" s="73">
        <f>COUNTA('Guest list'!$A$6:$A$1505)</f>
      </c>
      <c r="C15" s="60"/>
      <c r="D15" s="61">
        <f>IF(WeddingDate="","",WeddingDate-(30))</f>
      </c>
      <c r="E15" s="61">
        <f>IF(WeddingDate="","",WeddingDate-(-30))</f>
      </c>
      <c r="F15" s="69"/>
      <c r="G15" s="58" t="s">
        <v>144</v>
      </c>
      <c r="H15" s="60"/>
    </row>
    <row r="16" spans="1:8" x14ac:dyDescent="0.25">
      <c r="A16" s="56"/>
      <c r="B16" s="56"/>
      <c r="C16" s="56"/>
      <c r="D16" s="64"/>
      <c r="E16" s="64"/>
      <c r="F16" s="71"/>
      <c r="G16" s="56"/>
      <c r="H16" s="56"/>
    </row>
    <row r="17" spans="1:8" x14ac:dyDescent="0.25">
      <c r="A17" s="60"/>
      <c r="B17" s="60"/>
      <c r="C17" s="60"/>
      <c r="D17" s="63"/>
      <c r="E17" s="63"/>
      <c r="F17" s="69"/>
      <c r="G17" s="60"/>
      <c r="H17" s="60"/>
    </row>
    <row r="18" spans="1:8" x14ac:dyDescent="0.25">
      <c r="A18" s="56"/>
      <c r="B18" s="56"/>
      <c r="C18" s="56"/>
      <c r="D18" s="64"/>
      <c r="E18" s="64"/>
      <c r="F18" s="71"/>
      <c r="G18" s="56"/>
      <c r="H18" s="56"/>
    </row>
    <row r="19" spans="1:8" x14ac:dyDescent="0.25">
      <c r="A19" s="60"/>
      <c r="B19" s="60"/>
      <c r="C19" s="60"/>
      <c r="D19" s="63"/>
      <c r="E19" s="63"/>
      <c r="F19" s="69"/>
      <c r="G19" s="60"/>
      <c r="H19" s="60"/>
    </row>
    <row r="20" spans="1:8" x14ac:dyDescent="0.25">
      <c r="A20" s="56"/>
      <c r="B20" s="56"/>
      <c r="C20" s="56"/>
      <c r="D20" s="64"/>
      <c r="E20" s="64"/>
      <c r="F20" s="71"/>
      <c r="G20" s="56"/>
      <c r="H20" s="56"/>
    </row>
    <row r="21" spans="1:8" x14ac:dyDescent="0.25">
      <c r="A21" s="60"/>
      <c r="B21" s="60"/>
      <c r="C21" s="60"/>
      <c r="D21" s="63"/>
      <c r="E21" s="63"/>
      <c r="F21" s="69"/>
      <c r="G21" s="60"/>
      <c r="H21" s="60"/>
    </row>
    <row r="22" spans="1:8" x14ac:dyDescent="0.25">
      <c r="A22" s="56"/>
      <c r="B22" s="56"/>
      <c r="C22" s="56"/>
      <c r="D22" s="64"/>
      <c r="E22" s="64"/>
      <c r="F22" s="71"/>
      <c r="G22" s="56"/>
      <c r="H22" s="56"/>
    </row>
    <row r="24" ht="24" customHeight="1" spans="1:1" x14ac:dyDescent="0.25">
      <c r="A24" s="74" t="s">
        <v>592</v>
      </c>
    </row>
    <row r="25" ht="30" customHeight="1" spans="1:6" x14ac:dyDescent="0.25">
      <c r="A25" s="96" t="s">
        <v>593</v>
      </c>
      <c r="B25" s="96"/>
      <c r="C25" s="96"/>
      <c r="D25" s="96"/>
      <c r="E25" s="96"/>
      <c r="F25" s="96"/>
    </row>
    <row r="26" ht="30" customHeight="1" spans="1:6" x14ac:dyDescent="0.25">
      <c r="A26" s="96" t="s">
        <v>594</v>
      </c>
      <c r="B26" s="96"/>
      <c r="C26" s="96"/>
      <c r="D26" s="96"/>
      <c r="E26" s="96"/>
      <c r="F26" s="96"/>
    </row>
    <row r="27" ht="30" customHeight="1" spans="1:6" x14ac:dyDescent="0.25">
      <c r="A27" s="96" t="s">
        <v>595</v>
      </c>
      <c r="B27" s="96"/>
      <c r="C27" s="96"/>
      <c r="D27" s="96"/>
      <c r="E27" s="96"/>
      <c r="F27" s="96"/>
    </row>
    <row r="29" spans="1:6" x14ac:dyDescent="0.25">
      <c r="A29" s="97" t="s">
        <v>596</v>
      </c>
      <c r="B29" s="97"/>
      <c r="C29" s="97"/>
      <c r="D29" s="97"/>
      <c r="E29" s="97"/>
      <c r="F29" s="97"/>
    </row>
  </sheetData>
  <sheetProtection sheet="1" algorithmName="SHA-512" hashValue="52rHqKpjZ8NcBTb8dZBLKMdLeWUTqPGuhw0g5/h7d/EjUoESawv/Bon0KRteWHN5WbMb2f8/O5fbQySI8B3bwA==" saltValue="so+dNx2SuNQ18O+3DzstEA==" spinCount="100000"/>
  <autoFilter ref="A5:H5"/>
  <mergeCells count="4">
    <mergeCell ref="A25:F25"/>
    <mergeCell ref="A26:F26"/>
    <mergeCell ref="A27:F27"/>
    <mergeCell ref="A29:F29"/>
  </mergeCells>
  <conditionalFormatting sqref="A6:H22">
    <cfRule type="expression" dxfId="10" priority="1">
      <formula>OR($G6="Ordered",$G6="Sent")</formula>
    </cfRule>
    <cfRule type="expression" dxfId="11" priority="2">
      <formula>AND(ISNUMBER($D6),$D6&lt;TODAY(),$G6&lt;&gt;"Ordered",$G6&lt;&gt;"Sent")</formula>
    </cfRule>
    <cfRule type="expression" dxfId="12" priority="3">
      <formula>AND(ISNUMBER($D6),$D6&lt;=TODAY()+30,$G6&lt;&gt;"Ordered",$G6&lt;&gt;"Sent")</formula>
    </cfRule>
  </conditionalFormatting>
  <dataValidations count="2">
    <dataValidation type="list" allowBlank="1" sqref="G10:G22">
      <formula1>"To do,Designing,Ordered,Sent"</formula1>
    </dataValidation>
    <dataValidation type="list" allowBlank="1" sqref="G6:G22">
      <formula1>"To do,Designing,Ordered,Sent"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G106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2" customWidth="1"/>
    <col min="3" max="3" width="17" customWidth="1"/>
    <col min="4" max="4" width="13" customWidth="1"/>
    <col min="5" max="5" width="11" customWidth="1"/>
    <col min="6" max="6" width="17" customWidth="1"/>
    <col min="7" max="7" width="26" customWidth="1"/>
  </cols>
  <sheetData>
    <row r="1" ht="64" customHeight="1" spans="1:7" x14ac:dyDescent="0.25">
      <c r="A1" s="1" t="s">
        <v>51</v>
      </c>
      <c r="B1" s="2"/>
      <c r="C1" s="2"/>
      <c r="D1" s="2"/>
      <c r="E1" s="2"/>
      <c r="F1" s="2"/>
      <c r="G1" s="2"/>
    </row>
    <row r="2" ht="39" customHeight="1" spans="1:7" x14ac:dyDescent="0.25">
      <c r="A2" s="3" t="s">
        <v>597</v>
      </c>
      <c r="B2" s="2"/>
      <c r="C2" s="2"/>
      <c r="D2" s="2"/>
      <c r="E2" s="2"/>
      <c r="F2" s="2"/>
      <c r="G2" s="2"/>
    </row>
    <row r="3" ht="26" customHeight="1" spans="1:4" x14ac:dyDescent="0.25">
      <c r="A3" s="52" t="s">
        <v>139</v>
      </c>
      <c r="B3" s="53">
        <f>COUNTA(A6:A505)</f>
      </c>
      <c r="C3" s="52" t="s">
        <v>598</v>
      </c>
      <c r="D3" s="53">
        <f>COUNTA(A6:A505)-COUNTIF(E6:E505,"Yes")</f>
      </c>
    </row>
    <row r="5" ht="24" customHeight="1" spans="1:7" x14ac:dyDescent="0.25">
      <c r="A5" s="27" t="s">
        <v>599</v>
      </c>
      <c r="B5" s="27" t="s">
        <v>243</v>
      </c>
      <c r="C5" s="27" t="s">
        <v>600</v>
      </c>
      <c r="D5" s="27" t="s">
        <v>601</v>
      </c>
      <c r="E5" s="27" t="s">
        <v>244</v>
      </c>
      <c r="F5" s="27" t="s">
        <v>602</v>
      </c>
      <c r="G5" s="27" t="s">
        <v>98</v>
      </c>
    </row>
    <row r="6" spans="1:7" x14ac:dyDescent="0.25">
      <c r="A6" s="54" t="s">
        <v>245</v>
      </c>
      <c r="B6" s="54" t="s">
        <v>603</v>
      </c>
      <c r="C6" s="64"/>
      <c r="D6" s="66">
        <v>150</v>
      </c>
      <c r="E6" s="54" t="s">
        <v>249</v>
      </c>
      <c r="F6" s="64"/>
      <c r="G6" s="56"/>
    </row>
    <row r="7" spans="1:7" x14ac:dyDescent="0.25">
      <c r="A7" s="58" t="s">
        <v>282</v>
      </c>
      <c r="B7" s="58" t="s">
        <v>283</v>
      </c>
      <c r="C7" s="63"/>
      <c r="D7" s="69"/>
      <c r="E7" s="58" t="s">
        <v>267</v>
      </c>
      <c r="F7" s="63"/>
      <c r="G7" s="60"/>
    </row>
    <row r="8" spans="1:7" x14ac:dyDescent="0.25">
      <c r="A8" s="56"/>
      <c r="B8" s="56"/>
      <c r="C8" s="64"/>
      <c r="D8" s="71"/>
      <c r="E8" s="56"/>
      <c r="F8" s="64"/>
      <c r="G8" s="56"/>
    </row>
    <row r="9" spans="1:7" x14ac:dyDescent="0.25">
      <c r="A9" s="60"/>
      <c r="B9" s="60"/>
      <c r="C9" s="63"/>
      <c r="D9" s="69"/>
      <c r="E9" s="60"/>
      <c r="F9" s="63"/>
      <c r="G9" s="60"/>
    </row>
    <row r="10" spans="1:7" x14ac:dyDescent="0.25">
      <c r="A10" s="56"/>
      <c r="B10" s="56"/>
      <c r="C10" s="64"/>
      <c r="D10" s="71"/>
      <c r="E10" s="56"/>
      <c r="F10" s="64"/>
      <c r="G10" s="56"/>
    </row>
    <row r="11" spans="1:7" x14ac:dyDescent="0.25">
      <c r="A11" s="60"/>
      <c r="B11" s="60"/>
      <c r="C11" s="63"/>
      <c r="D11" s="69"/>
      <c r="E11" s="60"/>
      <c r="F11" s="63"/>
      <c r="G11" s="60"/>
    </row>
    <row r="12" spans="1:7" x14ac:dyDescent="0.25">
      <c r="A12" s="56"/>
      <c r="B12" s="56"/>
      <c r="C12" s="64"/>
      <c r="D12" s="71"/>
      <c r="E12" s="56"/>
      <c r="F12" s="64"/>
      <c r="G12" s="56"/>
    </row>
    <row r="13" spans="1:7" x14ac:dyDescent="0.25">
      <c r="A13" s="60"/>
      <c r="B13" s="60"/>
      <c r="C13" s="63"/>
      <c r="D13" s="69"/>
      <c r="E13" s="60"/>
      <c r="F13" s="63"/>
      <c r="G13" s="60"/>
    </row>
    <row r="14" spans="1:7" x14ac:dyDescent="0.25">
      <c r="A14" s="56"/>
      <c r="B14" s="56"/>
      <c r="C14" s="64"/>
      <c r="D14" s="71"/>
      <c r="E14" s="56"/>
      <c r="F14" s="64"/>
      <c r="G14" s="56"/>
    </row>
    <row r="15" spans="1:7" x14ac:dyDescent="0.25">
      <c r="A15" s="60"/>
      <c r="B15" s="60"/>
      <c r="C15" s="63"/>
      <c r="D15" s="69"/>
      <c r="E15" s="60"/>
      <c r="F15" s="63"/>
      <c r="G15" s="60"/>
    </row>
    <row r="16" spans="1:7" x14ac:dyDescent="0.25">
      <c r="A16" s="56"/>
      <c r="B16" s="56"/>
      <c r="C16" s="64"/>
      <c r="D16" s="71"/>
      <c r="E16" s="56"/>
      <c r="F16" s="64"/>
      <c r="G16" s="56"/>
    </row>
    <row r="17" spans="1:7" x14ac:dyDescent="0.25">
      <c r="A17" s="60"/>
      <c r="B17" s="60"/>
      <c r="C17" s="63"/>
      <c r="D17" s="69"/>
      <c r="E17" s="60"/>
      <c r="F17" s="63"/>
      <c r="G17" s="60"/>
    </row>
    <row r="18" spans="1:7" x14ac:dyDescent="0.25">
      <c r="A18" s="56"/>
      <c r="B18" s="56"/>
      <c r="C18" s="64"/>
      <c r="D18" s="71"/>
      <c r="E18" s="56"/>
      <c r="F18" s="64"/>
      <c r="G18" s="56"/>
    </row>
    <row r="19" spans="1:7" x14ac:dyDescent="0.25">
      <c r="A19" s="60"/>
      <c r="B19" s="60"/>
      <c r="C19" s="63"/>
      <c r="D19" s="69"/>
      <c r="E19" s="60"/>
      <c r="F19" s="63"/>
      <c r="G19" s="60"/>
    </row>
    <row r="20" spans="1:7" x14ac:dyDescent="0.25">
      <c r="A20" s="56"/>
      <c r="B20" s="56"/>
      <c r="C20" s="64"/>
      <c r="D20" s="71"/>
      <c r="E20" s="56"/>
      <c r="F20" s="64"/>
      <c r="G20" s="56"/>
    </row>
    <row r="21" spans="1:7" x14ac:dyDescent="0.25">
      <c r="A21" s="60"/>
      <c r="B21" s="60"/>
      <c r="C21" s="63"/>
      <c r="D21" s="69"/>
      <c r="E21" s="60"/>
      <c r="F21" s="63"/>
      <c r="G21" s="60"/>
    </row>
    <row r="22" spans="1:7" x14ac:dyDescent="0.25">
      <c r="A22" s="56"/>
      <c r="B22" s="56"/>
      <c r="C22" s="64"/>
      <c r="D22" s="71"/>
      <c r="E22" s="56"/>
      <c r="F22" s="64"/>
      <c r="G22" s="56"/>
    </row>
    <row r="23" spans="1:7" x14ac:dyDescent="0.25">
      <c r="A23" s="60"/>
      <c r="B23" s="60"/>
      <c r="C23" s="63"/>
      <c r="D23" s="69"/>
      <c r="E23" s="60"/>
      <c r="F23" s="63"/>
      <c r="G23" s="60"/>
    </row>
    <row r="24" spans="1:7" x14ac:dyDescent="0.25">
      <c r="A24" s="56"/>
      <c r="B24" s="56"/>
      <c r="C24" s="64"/>
      <c r="D24" s="71"/>
      <c r="E24" s="56"/>
      <c r="F24" s="64"/>
      <c r="G24" s="56"/>
    </row>
    <row r="25" spans="1:7" x14ac:dyDescent="0.25">
      <c r="A25" s="60"/>
      <c r="B25" s="60"/>
      <c r="C25" s="63"/>
      <c r="D25" s="69"/>
      <c r="E25" s="60"/>
      <c r="F25" s="63"/>
      <c r="G25" s="60"/>
    </row>
    <row r="26" spans="1:7" x14ac:dyDescent="0.25">
      <c r="A26" s="56"/>
      <c r="B26" s="56"/>
      <c r="C26" s="64"/>
      <c r="D26" s="71"/>
      <c r="E26" s="56"/>
      <c r="F26" s="64"/>
      <c r="G26" s="56"/>
    </row>
    <row r="27" spans="1:7" x14ac:dyDescent="0.25">
      <c r="A27" s="60"/>
      <c r="B27" s="60"/>
      <c r="C27" s="63"/>
      <c r="D27" s="69"/>
      <c r="E27" s="60"/>
      <c r="F27" s="63"/>
      <c r="G27" s="60"/>
    </row>
    <row r="28" spans="1:7" x14ac:dyDescent="0.25">
      <c r="A28" s="56"/>
      <c r="B28" s="56"/>
      <c r="C28" s="64"/>
      <c r="D28" s="71"/>
      <c r="E28" s="56"/>
      <c r="F28" s="64"/>
      <c r="G28" s="56"/>
    </row>
    <row r="29" spans="1:7" x14ac:dyDescent="0.25">
      <c r="A29" s="60"/>
      <c r="B29" s="60"/>
      <c r="C29" s="63"/>
      <c r="D29" s="69"/>
      <c r="E29" s="60"/>
      <c r="F29" s="63"/>
      <c r="G29" s="60"/>
    </row>
    <row r="30" spans="1:7" x14ac:dyDescent="0.25">
      <c r="A30" s="56"/>
      <c r="B30" s="56"/>
      <c r="C30" s="64"/>
      <c r="D30" s="71"/>
      <c r="E30" s="56"/>
      <c r="F30" s="64"/>
      <c r="G30" s="56"/>
    </row>
    <row r="31" spans="1:7" x14ac:dyDescent="0.25">
      <c r="A31" s="60"/>
      <c r="B31" s="60"/>
      <c r="C31" s="63"/>
      <c r="D31" s="69"/>
      <c r="E31" s="60"/>
      <c r="F31" s="63"/>
      <c r="G31" s="60"/>
    </row>
    <row r="32" spans="1:7" x14ac:dyDescent="0.25">
      <c r="A32" s="56"/>
      <c r="B32" s="56"/>
      <c r="C32" s="64"/>
      <c r="D32" s="71"/>
      <c r="E32" s="56"/>
      <c r="F32" s="64"/>
      <c r="G32" s="56"/>
    </row>
    <row r="33" spans="1:7" x14ac:dyDescent="0.25">
      <c r="A33" s="60"/>
      <c r="B33" s="60"/>
      <c r="C33" s="63"/>
      <c r="D33" s="69"/>
      <c r="E33" s="60"/>
      <c r="F33" s="63"/>
      <c r="G33" s="60"/>
    </row>
    <row r="34" spans="1:7" x14ac:dyDescent="0.25">
      <c r="A34" s="56"/>
      <c r="B34" s="56"/>
      <c r="C34" s="64"/>
      <c r="D34" s="71"/>
      <c r="E34" s="56"/>
      <c r="F34" s="64"/>
      <c r="G34" s="56"/>
    </row>
    <row r="35" spans="1:7" x14ac:dyDescent="0.25">
      <c r="A35" s="60"/>
      <c r="B35" s="60"/>
      <c r="C35" s="63"/>
      <c r="D35" s="69"/>
      <c r="E35" s="60"/>
      <c r="F35" s="63"/>
      <c r="G35" s="60"/>
    </row>
    <row r="36" spans="1:7" x14ac:dyDescent="0.25">
      <c r="A36" s="56"/>
      <c r="B36" s="56"/>
      <c r="C36" s="64"/>
      <c r="D36" s="71"/>
      <c r="E36" s="56"/>
      <c r="F36" s="64"/>
      <c r="G36" s="56"/>
    </row>
    <row r="37" spans="1:7" x14ac:dyDescent="0.25">
      <c r="A37" s="60"/>
      <c r="B37" s="60"/>
      <c r="C37" s="63"/>
      <c r="D37" s="69"/>
      <c r="E37" s="60"/>
      <c r="F37" s="63"/>
      <c r="G37" s="60"/>
    </row>
    <row r="38" spans="1:7" x14ac:dyDescent="0.25">
      <c r="A38" s="56"/>
      <c r="B38" s="56"/>
      <c r="C38" s="64"/>
      <c r="D38" s="71"/>
      <c r="E38" s="56"/>
      <c r="F38" s="64"/>
      <c r="G38" s="56"/>
    </row>
    <row r="39" spans="1:7" x14ac:dyDescent="0.25">
      <c r="A39" s="60"/>
      <c r="B39" s="60"/>
      <c r="C39" s="63"/>
      <c r="D39" s="69"/>
      <c r="E39" s="60"/>
      <c r="F39" s="63"/>
      <c r="G39" s="60"/>
    </row>
    <row r="40" spans="1:7" x14ac:dyDescent="0.25">
      <c r="A40" s="56"/>
      <c r="B40" s="56"/>
      <c r="C40" s="64"/>
      <c r="D40" s="71"/>
      <c r="E40" s="56"/>
      <c r="F40" s="64"/>
      <c r="G40" s="56"/>
    </row>
    <row r="41" spans="1:7" x14ac:dyDescent="0.25">
      <c r="A41" s="60"/>
      <c r="B41" s="60"/>
      <c r="C41" s="63"/>
      <c r="D41" s="69"/>
      <c r="E41" s="60"/>
      <c r="F41" s="63"/>
      <c r="G41" s="60"/>
    </row>
    <row r="42" spans="1:7" x14ac:dyDescent="0.25">
      <c r="A42" s="56"/>
      <c r="B42" s="56"/>
      <c r="C42" s="64"/>
      <c r="D42" s="71"/>
      <c r="E42" s="56"/>
      <c r="F42" s="64"/>
      <c r="G42" s="56"/>
    </row>
    <row r="43" spans="1:7" x14ac:dyDescent="0.25">
      <c r="A43" s="60"/>
      <c r="B43" s="60"/>
      <c r="C43" s="63"/>
      <c r="D43" s="69"/>
      <c r="E43" s="60"/>
      <c r="F43" s="63"/>
      <c r="G43" s="60"/>
    </row>
    <row r="44" spans="1:7" x14ac:dyDescent="0.25">
      <c r="A44" s="56"/>
      <c r="B44" s="56"/>
      <c r="C44" s="64"/>
      <c r="D44" s="71"/>
      <c r="E44" s="56"/>
      <c r="F44" s="64"/>
      <c r="G44" s="56"/>
    </row>
    <row r="45" spans="1:7" x14ac:dyDescent="0.25">
      <c r="A45" s="60"/>
      <c r="B45" s="60"/>
      <c r="C45" s="63"/>
      <c r="D45" s="69"/>
      <c r="E45" s="60"/>
      <c r="F45" s="63"/>
      <c r="G45" s="60"/>
    </row>
    <row r="46" spans="1:7" x14ac:dyDescent="0.25">
      <c r="A46" s="56"/>
      <c r="B46" s="56"/>
      <c r="C46" s="64"/>
      <c r="D46" s="71"/>
      <c r="E46" s="56"/>
      <c r="F46" s="64"/>
      <c r="G46" s="56"/>
    </row>
    <row r="47" spans="1:7" x14ac:dyDescent="0.25">
      <c r="A47" s="60"/>
      <c r="B47" s="60"/>
      <c r="C47" s="63"/>
      <c r="D47" s="69"/>
      <c r="E47" s="60"/>
      <c r="F47" s="63"/>
      <c r="G47" s="60"/>
    </row>
    <row r="48" spans="1:7" x14ac:dyDescent="0.25">
      <c r="A48" s="56"/>
      <c r="B48" s="56"/>
      <c r="C48" s="64"/>
      <c r="D48" s="71"/>
      <c r="E48" s="56"/>
      <c r="F48" s="64"/>
      <c r="G48" s="56"/>
    </row>
    <row r="49" spans="1:7" x14ac:dyDescent="0.25">
      <c r="A49" s="60"/>
      <c r="B49" s="60"/>
      <c r="C49" s="63"/>
      <c r="D49" s="69"/>
      <c r="E49" s="60"/>
      <c r="F49" s="63"/>
      <c r="G49" s="60"/>
    </row>
    <row r="50" spans="1:7" x14ac:dyDescent="0.25">
      <c r="A50" s="56"/>
      <c r="B50" s="56"/>
      <c r="C50" s="64"/>
      <c r="D50" s="71"/>
      <c r="E50" s="56"/>
      <c r="F50" s="64"/>
      <c r="G50" s="56"/>
    </row>
    <row r="51" spans="1:7" x14ac:dyDescent="0.25">
      <c r="A51" s="60"/>
      <c r="B51" s="60"/>
      <c r="C51" s="63"/>
      <c r="D51" s="69"/>
      <c r="E51" s="60"/>
      <c r="F51" s="63"/>
      <c r="G51" s="60"/>
    </row>
    <row r="52" spans="1:7" x14ac:dyDescent="0.25">
      <c r="A52" s="56"/>
      <c r="B52" s="56"/>
      <c r="C52" s="64"/>
      <c r="D52" s="71"/>
      <c r="E52" s="56"/>
      <c r="F52" s="64"/>
      <c r="G52" s="56"/>
    </row>
    <row r="53" spans="1:7" x14ac:dyDescent="0.25">
      <c r="A53" s="60"/>
      <c r="B53" s="60"/>
      <c r="C53" s="63"/>
      <c r="D53" s="69"/>
      <c r="E53" s="60"/>
      <c r="F53" s="63"/>
      <c r="G53" s="60"/>
    </row>
    <row r="54" spans="1:7" x14ac:dyDescent="0.25">
      <c r="A54" s="56"/>
      <c r="B54" s="56"/>
      <c r="C54" s="64"/>
      <c r="D54" s="71"/>
      <c r="E54" s="56"/>
      <c r="F54" s="64"/>
      <c r="G54" s="56"/>
    </row>
    <row r="55" spans="1:7" x14ac:dyDescent="0.25">
      <c r="A55" s="60"/>
      <c r="B55" s="60"/>
      <c r="C55" s="63"/>
      <c r="D55" s="69"/>
      <c r="E55" s="60"/>
      <c r="F55" s="63"/>
      <c r="G55" s="60"/>
    </row>
    <row r="56" spans="1:7" x14ac:dyDescent="0.25">
      <c r="A56" s="56"/>
      <c r="B56" s="56"/>
      <c r="C56" s="64"/>
      <c r="D56" s="71"/>
      <c r="E56" s="56"/>
      <c r="F56" s="64"/>
      <c r="G56" s="56"/>
    </row>
    <row r="57" spans="1:7" x14ac:dyDescent="0.25">
      <c r="A57" s="60"/>
      <c r="B57" s="60"/>
      <c r="C57" s="63"/>
      <c r="D57" s="69"/>
      <c r="E57" s="60"/>
      <c r="F57" s="63"/>
      <c r="G57" s="60"/>
    </row>
    <row r="58" spans="1:7" x14ac:dyDescent="0.25">
      <c r="A58" s="56"/>
      <c r="B58" s="56"/>
      <c r="C58" s="64"/>
      <c r="D58" s="71"/>
      <c r="E58" s="56"/>
      <c r="F58" s="64"/>
      <c r="G58" s="56"/>
    </row>
    <row r="59" spans="1:7" x14ac:dyDescent="0.25">
      <c r="A59" s="60"/>
      <c r="B59" s="60"/>
      <c r="C59" s="63"/>
      <c r="D59" s="69"/>
      <c r="E59" s="60"/>
      <c r="F59" s="63"/>
      <c r="G59" s="60"/>
    </row>
    <row r="60" spans="1:7" x14ac:dyDescent="0.25">
      <c r="A60" s="56"/>
      <c r="B60" s="56"/>
      <c r="C60" s="64"/>
      <c r="D60" s="71"/>
      <c r="E60" s="56"/>
      <c r="F60" s="64"/>
      <c r="G60" s="56"/>
    </row>
    <row r="61" spans="1:7" x14ac:dyDescent="0.25">
      <c r="A61" s="60"/>
      <c r="B61" s="60"/>
      <c r="C61" s="63"/>
      <c r="D61" s="69"/>
      <c r="E61" s="60"/>
      <c r="F61" s="63"/>
      <c r="G61" s="60"/>
    </row>
    <row r="62" spans="1:7" x14ac:dyDescent="0.25">
      <c r="A62" s="56"/>
      <c r="B62" s="56"/>
      <c r="C62" s="64"/>
      <c r="D62" s="71"/>
      <c r="E62" s="56"/>
      <c r="F62" s="64"/>
      <c r="G62" s="56"/>
    </row>
    <row r="63" spans="1:7" x14ac:dyDescent="0.25">
      <c r="A63" s="60"/>
      <c r="B63" s="60"/>
      <c r="C63" s="63"/>
      <c r="D63" s="69"/>
      <c r="E63" s="60"/>
      <c r="F63" s="63"/>
      <c r="G63" s="60"/>
    </row>
    <row r="64" spans="1:7" x14ac:dyDescent="0.25">
      <c r="A64" s="56"/>
      <c r="B64" s="56"/>
      <c r="C64" s="64"/>
      <c r="D64" s="71"/>
      <c r="E64" s="56"/>
      <c r="F64" s="64"/>
      <c r="G64" s="56"/>
    </row>
    <row r="65" spans="1:7" x14ac:dyDescent="0.25">
      <c r="A65" s="60"/>
      <c r="B65" s="60"/>
      <c r="C65" s="63"/>
      <c r="D65" s="69"/>
      <c r="E65" s="60"/>
      <c r="F65" s="63"/>
      <c r="G65" s="60"/>
    </row>
    <row r="66" spans="1:7" x14ac:dyDescent="0.25">
      <c r="A66" s="56"/>
      <c r="B66" s="56"/>
      <c r="C66" s="64"/>
      <c r="D66" s="71"/>
      <c r="E66" s="56"/>
      <c r="F66" s="64"/>
      <c r="G66" s="56"/>
    </row>
    <row r="67" spans="1:7" x14ac:dyDescent="0.25">
      <c r="A67" s="60"/>
      <c r="B67" s="60"/>
      <c r="C67" s="63"/>
      <c r="D67" s="69"/>
      <c r="E67" s="60"/>
      <c r="F67" s="63"/>
      <c r="G67" s="60"/>
    </row>
    <row r="68" spans="1:7" x14ac:dyDescent="0.25">
      <c r="A68" s="56"/>
      <c r="B68" s="56"/>
      <c r="C68" s="64"/>
      <c r="D68" s="71"/>
      <c r="E68" s="56"/>
      <c r="F68" s="64"/>
      <c r="G68" s="56"/>
    </row>
    <row r="69" spans="1:7" x14ac:dyDescent="0.25">
      <c r="A69" s="60"/>
      <c r="B69" s="60"/>
      <c r="C69" s="63"/>
      <c r="D69" s="69"/>
      <c r="E69" s="60"/>
      <c r="F69" s="63"/>
      <c r="G69" s="60"/>
    </row>
    <row r="70" spans="1:7" x14ac:dyDescent="0.25">
      <c r="A70" s="56"/>
      <c r="B70" s="56"/>
      <c r="C70" s="64"/>
      <c r="D70" s="71"/>
      <c r="E70" s="56"/>
      <c r="F70" s="64"/>
      <c r="G70" s="56"/>
    </row>
    <row r="71" spans="1:7" x14ac:dyDescent="0.25">
      <c r="A71" s="60"/>
      <c r="B71" s="60"/>
      <c r="C71" s="63"/>
      <c r="D71" s="69"/>
      <c r="E71" s="60"/>
      <c r="F71" s="63"/>
      <c r="G71" s="60"/>
    </row>
    <row r="72" spans="1:7" x14ac:dyDescent="0.25">
      <c r="A72" s="56"/>
      <c r="B72" s="56"/>
      <c r="C72" s="64"/>
      <c r="D72" s="71"/>
      <c r="E72" s="56"/>
      <c r="F72" s="64"/>
      <c r="G72" s="56"/>
    </row>
    <row r="73" spans="1:7" x14ac:dyDescent="0.25">
      <c r="A73" s="60"/>
      <c r="B73" s="60"/>
      <c r="C73" s="63"/>
      <c r="D73" s="69"/>
      <c r="E73" s="60"/>
      <c r="F73" s="63"/>
      <c r="G73" s="60"/>
    </row>
    <row r="74" spans="1:7" x14ac:dyDescent="0.25">
      <c r="A74" s="56"/>
      <c r="B74" s="56"/>
      <c r="C74" s="64"/>
      <c r="D74" s="71"/>
      <c r="E74" s="56"/>
      <c r="F74" s="64"/>
      <c r="G74" s="56"/>
    </row>
    <row r="75" spans="1:7" x14ac:dyDescent="0.25">
      <c r="A75" s="60"/>
      <c r="B75" s="60"/>
      <c r="C75" s="63"/>
      <c r="D75" s="69"/>
      <c r="E75" s="60"/>
      <c r="F75" s="63"/>
      <c r="G75" s="60"/>
    </row>
    <row r="76" spans="1:7" x14ac:dyDescent="0.25">
      <c r="A76" s="56"/>
      <c r="B76" s="56"/>
      <c r="C76" s="64"/>
      <c r="D76" s="71"/>
      <c r="E76" s="56"/>
      <c r="F76" s="64"/>
      <c r="G76" s="56"/>
    </row>
    <row r="77" spans="1:7" x14ac:dyDescent="0.25">
      <c r="A77" s="60"/>
      <c r="B77" s="60"/>
      <c r="C77" s="63"/>
      <c r="D77" s="69"/>
      <c r="E77" s="60"/>
      <c r="F77" s="63"/>
      <c r="G77" s="60"/>
    </row>
    <row r="78" spans="1:7" x14ac:dyDescent="0.25">
      <c r="A78" s="56"/>
      <c r="B78" s="56"/>
      <c r="C78" s="64"/>
      <c r="D78" s="71"/>
      <c r="E78" s="56"/>
      <c r="F78" s="64"/>
      <c r="G78" s="56"/>
    </row>
    <row r="79" spans="1:7" x14ac:dyDescent="0.25">
      <c r="A79" s="60"/>
      <c r="B79" s="60"/>
      <c r="C79" s="63"/>
      <c r="D79" s="69"/>
      <c r="E79" s="60"/>
      <c r="F79" s="63"/>
      <c r="G79" s="60"/>
    </row>
    <row r="80" spans="1:7" x14ac:dyDescent="0.25">
      <c r="A80" s="56"/>
      <c r="B80" s="56"/>
      <c r="C80" s="64"/>
      <c r="D80" s="71"/>
      <c r="E80" s="56"/>
      <c r="F80" s="64"/>
      <c r="G80" s="56"/>
    </row>
    <row r="81" spans="1:7" x14ac:dyDescent="0.25">
      <c r="A81" s="60"/>
      <c r="B81" s="60"/>
      <c r="C81" s="63"/>
      <c r="D81" s="69"/>
      <c r="E81" s="60"/>
      <c r="F81" s="63"/>
      <c r="G81" s="60"/>
    </row>
    <row r="82" spans="1:7" x14ac:dyDescent="0.25">
      <c r="A82" s="56"/>
      <c r="B82" s="56"/>
      <c r="C82" s="64"/>
      <c r="D82" s="71"/>
      <c r="E82" s="56"/>
      <c r="F82" s="64"/>
      <c r="G82" s="56"/>
    </row>
    <row r="83" spans="1:7" x14ac:dyDescent="0.25">
      <c r="A83" s="60"/>
      <c r="B83" s="60"/>
      <c r="C83" s="63"/>
      <c r="D83" s="69"/>
      <c r="E83" s="60"/>
      <c r="F83" s="63"/>
      <c r="G83" s="60"/>
    </row>
    <row r="84" spans="1:7" x14ac:dyDescent="0.25">
      <c r="A84" s="56"/>
      <c r="B84" s="56"/>
      <c r="C84" s="64"/>
      <c r="D84" s="71"/>
      <c r="E84" s="56"/>
      <c r="F84" s="64"/>
      <c r="G84" s="56"/>
    </row>
    <row r="85" spans="1:7" x14ac:dyDescent="0.25">
      <c r="A85" s="60"/>
      <c r="B85" s="60"/>
      <c r="C85" s="63"/>
      <c r="D85" s="69"/>
      <c r="E85" s="60"/>
      <c r="F85" s="63"/>
      <c r="G85" s="60"/>
    </row>
    <row r="86" spans="1:7" x14ac:dyDescent="0.25">
      <c r="A86" s="56"/>
      <c r="B86" s="56"/>
      <c r="C86" s="64"/>
      <c r="D86" s="71"/>
      <c r="E86" s="56"/>
      <c r="F86" s="64"/>
      <c r="G86" s="56"/>
    </row>
    <row r="87" spans="1:7" x14ac:dyDescent="0.25">
      <c r="A87" s="60"/>
      <c r="B87" s="60"/>
      <c r="C87" s="63"/>
      <c r="D87" s="69"/>
      <c r="E87" s="60"/>
      <c r="F87" s="63"/>
      <c r="G87" s="60"/>
    </row>
    <row r="88" spans="1:7" x14ac:dyDescent="0.25">
      <c r="A88" s="56"/>
      <c r="B88" s="56"/>
      <c r="C88" s="64"/>
      <c r="D88" s="71"/>
      <c r="E88" s="56"/>
      <c r="F88" s="64"/>
      <c r="G88" s="56"/>
    </row>
    <row r="89" spans="1:7" x14ac:dyDescent="0.25">
      <c r="A89" s="60"/>
      <c r="B89" s="60"/>
      <c r="C89" s="63"/>
      <c r="D89" s="69"/>
      <c r="E89" s="60"/>
      <c r="F89" s="63"/>
      <c r="G89" s="60"/>
    </row>
    <row r="90" spans="1:7" x14ac:dyDescent="0.25">
      <c r="A90" s="56"/>
      <c r="B90" s="56"/>
      <c r="C90" s="64"/>
      <c r="D90" s="71"/>
      <c r="E90" s="56"/>
      <c r="F90" s="64"/>
      <c r="G90" s="56"/>
    </row>
    <row r="91" spans="1:7" x14ac:dyDescent="0.25">
      <c r="A91" s="60"/>
      <c r="B91" s="60"/>
      <c r="C91" s="63"/>
      <c r="D91" s="69"/>
      <c r="E91" s="60"/>
      <c r="F91" s="63"/>
      <c r="G91" s="60"/>
    </row>
    <row r="92" spans="1:7" x14ac:dyDescent="0.25">
      <c r="A92" s="56"/>
      <c r="B92" s="56"/>
      <c r="C92" s="64"/>
      <c r="D92" s="71"/>
      <c r="E92" s="56"/>
      <c r="F92" s="64"/>
      <c r="G92" s="56"/>
    </row>
    <row r="93" spans="1:7" x14ac:dyDescent="0.25">
      <c r="A93" s="60"/>
      <c r="B93" s="60"/>
      <c r="C93" s="63"/>
      <c r="D93" s="69"/>
      <c r="E93" s="60"/>
      <c r="F93" s="63"/>
      <c r="G93" s="60"/>
    </row>
    <row r="94" spans="1:7" x14ac:dyDescent="0.25">
      <c r="A94" s="56"/>
      <c r="B94" s="56"/>
      <c r="C94" s="64"/>
      <c r="D94" s="71"/>
      <c r="E94" s="56"/>
      <c r="F94" s="64"/>
      <c r="G94" s="56"/>
    </row>
    <row r="95" spans="1:7" x14ac:dyDescent="0.25">
      <c r="A95" s="60"/>
      <c r="B95" s="60"/>
      <c r="C95" s="63"/>
      <c r="D95" s="69"/>
      <c r="E95" s="60"/>
      <c r="F95" s="63"/>
      <c r="G95" s="60"/>
    </row>
    <row r="96" spans="1:7" x14ac:dyDescent="0.25">
      <c r="A96" s="56"/>
      <c r="B96" s="56"/>
      <c r="C96" s="64"/>
      <c r="D96" s="71"/>
      <c r="E96" s="56"/>
      <c r="F96" s="64"/>
      <c r="G96" s="56"/>
    </row>
    <row r="97" spans="1:7" x14ac:dyDescent="0.25">
      <c r="A97" s="60"/>
      <c r="B97" s="60"/>
      <c r="C97" s="63"/>
      <c r="D97" s="69"/>
      <c r="E97" s="60"/>
      <c r="F97" s="63"/>
      <c r="G97" s="60"/>
    </row>
    <row r="98" spans="1:7" x14ac:dyDescent="0.25">
      <c r="A98" s="56"/>
      <c r="B98" s="56"/>
      <c r="C98" s="64"/>
      <c r="D98" s="71"/>
      <c r="E98" s="56"/>
      <c r="F98" s="64"/>
      <c r="G98" s="56"/>
    </row>
    <row r="99" spans="1:7" x14ac:dyDescent="0.25">
      <c r="A99" s="60"/>
      <c r="B99" s="60"/>
      <c r="C99" s="63"/>
      <c r="D99" s="69"/>
      <c r="E99" s="60"/>
      <c r="F99" s="63"/>
      <c r="G99" s="60"/>
    </row>
    <row r="100" spans="1:7" x14ac:dyDescent="0.25">
      <c r="A100" s="56"/>
      <c r="B100" s="56"/>
      <c r="C100" s="64"/>
      <c r="D100" s="71"/>
      <c r="E100" s="56"/>
      <c r="F100" s="64"/>
      <c r="G100" s="56"/>
    </row>
    <row r="101" spans="1:7" x14ac:dyDescent="0.25">
      <c r="A101" s="60"/>
      <c r="B101" s="60"/>
      <c r="C101" s="63"/>
      <c r="D101" s="69"/>
      <c r="E101" s="60"/>
      <c r="F101" s="63"/>
      <c r="G101" s="60"/>
    </row>
    <row r="102" spans="1:7" x14ac:dyDescent="0.25">
      <c r="A102" s="56"/>
      <c r="B102" s="56"/>
      <c r="C102" s="64"/>
      <c r="D102" s="71"/>
      <c r="E102" s="56"/>
      <c r="F102" s="64"/>
      <c r="G102" s="56"/>
    </row>
    <row r="103" spans="1:7" x14ac:dyDescent="0.25">
      <c r="A103" s="60"/>
      <c r="B103" s="60"/>
      <c r="C103" s="63"/>
      <c r="D103" s="69"/>
      <c r="E103" s="60"/>
      <c r="F103" s="63"/>
      <c r="G103" s="60"/>
    </row>
    <row r="104" spans="1:7" x14ac:dyDescent="0.25">
      <c r="A104" s="56"/>
      <c r="B104" s="56"/>
      <c r="C104" s="64"/>
      <c r="D104" s="71"/>
      <c r="E104" s="56"/>
      <c r="F104" s="64"/>
      <c r="G104" s="56"/>
    </row>
    <row r="105" spans="1:7" x14ac:dyDescent="0.25">
      <c r="A105" s="60"/>
      <c r="B105" s="60"/>
      <c r="C105" s="63"/>
      <c r="D105" s="69"/>
      <c r="E105" s="60"/>
      <c r="F105" s="63"/>
      <c r="G105" s="60"/>
    </row>
    <row r="106" spans="1:7" x14ac:dyDescent="0.25">
      <c r="A106" s="56"/>
      <c r="B106" s="56"/>
      <c r="C106" s="64"/>
      <c r="D106" s="71"/>
      <c r="E106" s="56"/>
      <c r="F106" s="64"/>
      <c r="G106" s="56"/>
    </row>
  </sheetData>
  <sheetProtection sheet="1" algorithmName="SHA-512" hashValue="0IowwZWpQl5oKBuk3EssvN3Y+/TUH8jM80qfzERbP4c0yKPhC6nBDN7coOFKwNW0io+2bQJjlO6uh1W9j1MLyg==" saltValue="Jt7LrvXexjUQXc7A49G7KQ==" spinCount="100000"/>
  <autoFilter ref="A5:G5"/>
  <dataValidations count="2">
    <dataValidation type="list" allowBlank="1" sqref="E10:E106">
      <formula1>"Yes,No"</formula1>
    </dataValidation>
    <dataValidation type="list" allowBlank="1" sqref="E6:E106">
      <formula1>"Yes,No"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H59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22" customWidth="1"/>
    <col min="3" max="3" width="18" customWidth="1"/>
    <col min="4" max="5" width="17" customWidth="1"/>
    <col min="6" max="7" width="13" customWidth="1"/>
    <col min="8" max="8" width="12" customWidth="1"/>
  </cols>
  <sheetData>
    <row r="1" ht="63" customHeight="1" spans="1:8" x14ac:dyDescent="0.25">
      <c r="A1" s="1" t="s">
        <v>53</v>
      </c>
      <c r="B1" s="2"/>
      <c r="C1" s="2"/>
      <c r="D1" s="2"/>
      <c r="E1" s="2"/>
      <c r="F1" s="2"/>
      <c r="G1" s="2"/>
      <c r="H1" s="2"/>
    </row>
    <row r="2" ht="39" customHeight="1" spans="1:8" x14ac:dyDescent="0.25">
      <c r="A2" s="3" t="s">
        <v>604</v>
      </c>
      <c r="B2" s="2"/>
      <c r="C2" s="2"/>
      <c r="D2" s="2"/>
      <c r="E2" s="2"/>
      <c r="F2" s="2"/>
      <c r="G2" s="2"/>
      <c r="H2" s="2"/>
    </row>
    <row r="4" ht="24" customHeight="1" spans="1:1" x14ac:dyDescent="0.25">
      <c r="A4" s="74" t="s">
        <v>11</v>
      </c>
    </row>
    <row r="5" spans="1:4" x14ac:dyDescent="0.25">
      <c r="A5" s="27" t="s">
        <v>199</v>
      </c>
      <c r="B5" s="27" t="s">
        <v>196</v>
      </c>
      <c r="C5" s="27" t="s">
        <v>197</v>
      </c>
      <c r="D5" s="27" t="s">
        <v>84</v>
      </c>
    </row>
    <row r="6" spans="1:4" x14ac:dyDescent="0.25">
      <c r="A6" s="54" t="s">
        <v>605</v>
      </c>
      <c r="B6" s="71"/>
      <c r="C6" s="71"/>
      <c r="D6" s="71"/>
    </row>
    <row r="7" spans="1:4" x14ac:dyDescent="0.25">
      <c r="A7" s="58" t="s">
        <v>606</v>
      </c>
      <c r="B7" s="69"/>
      <c r="C7" s="69"/>
      <c r="D7" s="69"/>
    </row>
    <row r="8" spans="1:4" x14ac:dyDescent="0.25">
      <c r="A8" s="54" t="s">
        <v>607</v>
      </c>
      <c r="B8" s="71"/>
      <c r="C8" s="71"/>
      <c r="D8" s="71"/>
    </row>
    <row r="9" spans="1:4" x14ac:dyDescent="0.25">
      <c r="A9" s="58" t="s">
        <v>608</v>
      </c>
      <c r="B9" s="69"/>
      <c r="C9" s="69"/>
      <c r="D9" s="69"/>
    </row>
    <row r="10" spans="1:4" x14ac:dyDescent="0.25">
      <c r="A10" s="54" t="s">
        <v>609</v>
      </c>
      <c r="B10" s="71"/>
      <c r="C10" s="71"/>
      <c r="D10" s="71"/>
    </row>
    <row r="11" spans="1:4" x14ac:dyDescent="0.25">
      <c r="A11" s="58" t="s">
        <v>610</v>
      </c>
      <c r="B11" s="69"/>
      <c r="C11" s="69"/>
      <c r="D11" s="69"/>
    </row>
    <row r="12" spans="1:4" x14ac:dyDescent="0.25">
      <c r="A12" s="54" t="s">
        <v>611</v>
      </c>
      <c r="B12" s="71"/>
      <c r="C12" s="71"/>
      <c r="D12" s="71"/>
    </row>
    <row r="13" spans="1:4" x14ac:dyDescent="0.25">
      <c r="A13" s="58" t="s">
        <v>612</v>
      </c>
      <c r="B13" s="69"/>
      <c r="C13" s="69"/>
      <c r="D13" s="69"/>
    </row>
    <row r="14" spans="1:4" s="98" customFormat="1" x14ac:dyDescent="0.25">
      <c r="A14" s="99" t="s">
        <v>613</v>
      </c>
      <c r="B14" s="100">
        <f>SUM(B6:B13)</f>
      </c>
      <c r="C14" s="100">
        <f>SUM(C6:C13)</f>
      </c>
      <c r="D14" s="100">
        <f>SUM(D6:D13)</f>
      </c>
    </row>
    <row r="16" ht="24" customHeight="1" spans="1:1" x14ac:dyDescent="0.25">
      <c r="A16" s="74" t="s">
        <v>614</v>
      </c>
    </row>
    <row r="17" spans="1:8" x14ac:dyDescent="0.25">
      <c r="A17" s="27" t="s">
        <v>615</v>
      </c>
      <c r="B17" s="27" t="s">
        <v>616</v>
      </c>
      <c r="C17" s="27" t="s">
        <v>617</v>
      </c>
      <c r="D17" s="27" t="s">
        <v>599</v>
      </c>
      <c r="E17" s="27" t="s">
        <v>618</v>
      </c>
      <c r="F17" s="27" t="s">
        <v>544</v>
      </c>
      <c r="G17" s="27" t="s">
        <v>84</v>
      </c>
      <c r="H17" s="27" t="s">
        <v>96</v>
      </c>
    </row>
    <row r="18" spans="1:8" x14ac:dyDescent="0.25">
      <c r="A18" s="54" t="s">
        <v>619</v>
      </c>
      <c r="B18" s="56"/>
      <c r="C18" s="56"/>
      <c r="D18" s="64"/>
      <c r="E18" s="64"/>
      <c r="F18" s="71"/>
      <c r="G18" s="71"/>
      <c r="H18" s="54" t="s">
        <v>620</v>
      </c>
    </row>
    <row r="19" spans="1:8" x14ac:dyDescent="0.25">
      <c r="A19" s="58" t="s">
        <v>621</v>
      </c>
      <c r="B19" s="60"/>
      <c r="C19" s="60"/>
      <c r="D19" s="63"/>
      <c r="E19" s="63"/>
      <c r="F19" s="69"/>
      <c r="G19" s="69"/>
      <c r="H19" s="58" t="s">
        <v>620</v>
      </c>
    </row>
    <row r="20" spans="1:8" x14ac:dyDescent="0.25">
      <c r="A20" s="54" t="s">
        <v>622</v>
      </c>
      <c r="B20" s="56"/>
      <c r="C20" s="56"/>
      <c r="D20" s="64"/>
      <c r="E20" s="64"/>
      <c r="F20" s="71"/>
      <c r="G20" s="71"/>
      <c r="H20" s="54" t="s">
        <v>620</v>
      </c>
    </row>
    <row r="21" spans="1:8" x14ac:dyDescent="0.25">
      <c r="A21" s="58" t="s">
        <v>623</v>
      </c>
      <c r="B21" s="60"/>
      <c r="C21" s="60"/>
      <c r="D21" s="63"/>
      <c r="E21" s="63"/>
      <c r="F21" s="69"/>
      <c r="G21" s="69"/>
      <c r="H21" s="58" t="s">
        <v>620</v>
      </c>
    </row>
    <row r="22" spans="1:8" x14ac:dyDescent="0.25">
      <c r="A22" s="54" t="s">
        <v>624</v>
      </c>
      <c r="B22" s="56"/>
      <c r="C22" s="56"/>
      <c r="D22" s="64"/>
      <c r="E22" s="64"/>
      <c r="F22" s="71"/>
      <c r="G22" s="71"/>
      <c r="H22" s="54" t="s">
        <v>620</v>
      </c>
    </row>
    <row r="23" spans="1:8" x14ac:dyDescent="0.25">
      <c r="A23" s="58" t="s">
        <v>625</v>
      </c>
      <c r="B23" s="60"/>
      <c r="C23" s="60"/>
      <c r="D23" s="63"/>
      <c r="E23" s="63"/>
      <c r="F23" s="69"/>
      <c r="G23" s="69"/>
      <c r="H23" s="58" t="s">
        <v>620</v>
      </c>
    </row>
    <row r="24" spans="1:8" x14ac:dyDescent="0.25">
      <c r="A24" s="54" t="s">
        <v>626</v>
      </c>
      <c r="B24" s="56"/>
      <c r="C24" s="56"/>
      <c r="D24" s="64"/>
      <c r="E24" s="64"/>
      <c r="F24" s="71"/>
      <c r="G24" s="71"/>
      <c r="H24" s="54" t="s">
        <v>620</v>
      </c>
    </row>
    <row r="25" spans="1:8" x14ac:dyDescent="0.25">
      <c r="A25" s="58" t="s">
        <v>627</v>
      </c>
      <c r="B25" s="60"/>
      <c r="C25" s="60"/>
      <c r="D25" s="63"/>
      <c r="E25" s="63"/>
      <c r="F25" s="69"/>
      <c r="G25" s="69"/>
      <c r="H25" s="58" t="s">
        <v>620</v>
      </c>
    </row>
    <row r="27" ht="24" customHeight="1" spans="1:1" x14ac:dyDescent="0.25">
      <c r="A27" s="74" t="s">
        <v>628</v>
      </c>
    </row>
    <row r="28" spans="1:5" x14ac:dyDescent="0.25">
      <c r="A28" s="27" t="s">
        <v>629</v>
      </c>
      <c r="B28" s="27" t="s">
        <v>443</v>
      </c>
      <c r="C28" s="27" t="s">
        <v>459</v>
      </c>
      <c r="D28" s="27" t="s">
        <v>630</v>
      </c>
      <c r="E28" s="27" t="s">
        <v>631</v>
      </c>
    </row>
    <row r="29" spans="1:5" x14ac:dyDescent="0.25">
      <c r="A29" s="54" t="s">
        <v>632</v>
      </c>
      <c r="B29" s="62">
        <f>IF(HoneymoonStart="","",HoneymoonStart+0)</f>
      </c>
      <c r="C29" s="56"/>
      <c r="D29" s="56"/>
      <c r="E29" s="56"/>
    </row>
    <row r="30" spans="1:5" x14ac:dyDescent="0.25">
      <c r="A30" s="58" t="s">
        <v>633</v>
      </c>
      <c r="B30" s="61">
        <f>IF(HoneymoonStart="","",HoneymoonStart+1)</f>
      </c>
      <c r="C30" s="60"/>
      <c r="D30" s="60"/>
      <c r="E30" s="60"/>
    </row>
    <row r="31" spans="1:5" x14ac:dyDescent="0.25">
      <c r="A31" s="54" t="s">
        <v>634</v>
      </c>
      <c r="B31" s="62">
        <f>IF(HoneymoonStart="","",HoneymoonStart+2)</f>
      </c>
      <c r="C31" s="56"/>
      <c r="D31" s="56"/>
      <c r="E31" s="56"/>
    </row>
    <row r="32" spans="1:5" x14ac:dyDescent="0.25">
      <c r="A32" s="58" t="s">
        <v>635</v>
      </c>
      <c r="B32" s="61">
        <f>IF(HoneymoonStart="","",HoneymoonStart+3)</f>
      </c>
      <c r="C32" s="60"/>
      <c r="D32" s="60"/>
      <c r="E32" s="60"/>
    </row>
    <row r="33" spans="1:5" x14ac:dyDescent="0.25">
      <c r="A33" s="54" t="s">
        <v>636</v>
      </c>
      <c r="B33" s="62">
        <f>IF(HoneymoonStart="","",HoneymoonStart+4)</f>
      </c>
      <c r="C33" s="56"/>
      <c r="D33" s="56"/>
      <c r="E33" s="56"/>
    </row>
    <row r="34" spans="1:5" x14ac:dyDescent="0.25">
      <c r="A34" s="58" t="s">
        <v>637</v>
      </c>
      <c r="B34" s="61">
        <f>IF(HoneymoonStart="","",HoneymoonStart+5)</f>
      </c>
      <c r="C34" s="60"/>
      <c r="D34" s="60"/>
      <c r="E34" s="60"/>
    </row>
    <row r="35" spans="1:5" x14ac:dyDescent="0.25">
      <c r="A35" s="54" t="s">
        <v>638</v>
      </c>
      <c r="B35" s="62">
        <f>IF(HoneymoonStart="","",HoneymoonStart+6)</f>
      </c>
      <c r="C35" s="56"/>
      <c r="D35" s="56"/>
      <c r="E35" s="56"/>
    </row>
    <row r="36" spans="1:5" x14ac:dyDescent="0.25">
      <c r="A36" s="58" t="s">
        <v>639</v>
      </c>
      <c r="B36" s="61">
        <f>IF(HoneymoonStart="","",HoneymoonStart+7)</f>
      </c>
      <c r="C36" s="60"/>
      <c r="D36" s="60"/>
      <c r="E36" s="60"/>
    </row>
    <row r="37" spans="1:5" x14ac:dyDescent="0.25">
      <c r="A37" s="54" t="s">
        <v>640</v>
      </c>
      <c r="B37" s="62">
        <f>IF(HoneymoonStart="","",HoneymoonStart+8)</f>
      </c>
      <c r="C37" s="56"/>
      <c r="D37" s="56"/>
      <c r="E37" s="56"/>
    </row>
    <row r="38" spans="1:5" x14ac:dyDescent="0.25">
      <c r="A38" s="58" t="s">
        <v>641</v>
      </c>
      <c r="B38" s="61">
        <f>IF(HoneymoonStart="","",HoneymoonStart+9)</f>
      </c>
      <c r="C38" s="60"/>
      <c r="D38" s="60"/>
      <c r="E38" s="60"/>
    </row>
    <row r="39" spans="1:5" x14ac:dyDescent="0.25">
      <c r="A39" s="54" t="s">
        <v>642</v>
      </c>
      <c r="B39" s="62">
        <f>IF(HoneymoonStart="","",HoneymoonStart+10)</f>
      </c>
      <c r="C39" s="56"/>
      <c r="D39" s="56"/>
      <c r="E39" s="56"/>
    </row>
    <row r="40" spans="1:5" x14ac:dyDescent="0.25">
      <c r="A40" s="58" t="s">
        <v>643</v>
      </c>
      <c r="B40" s="61">
        <f>IF(HoneymoonStart="","",HoneymoonStart+11)</f>
      </c>
      <c r="C40" s="60"/>
      <c r="D40" s="60"/>
      <c r="E40" s="60"/>
    </row>
    <row r="41" spans="1:5" x14ac:dyDescent="0.25">
      <c r="A41" s="54" t="s">
        <v>644</v>
      </c>
      <c r="B41" s="62">
        <f>IF(HoneymoonStart="","",HoneymoonStart+12)</f>
      </c>
      <c r="C41" s="56"/>
      <c r="D41" s="56"/>
      <c r="E41" s="56"/>
    </row>
    <row r="42" spans="1:5" x14ac:dyDescent="0.25">
      <c r="A42" s="58" t="s">
        <v>645</v>
      </c>
      <c r="B42" s="61">
        <f>IF(HoneymoonStart="","",HoneymoonStart+13)</f>
      </c>
      <c r="C42" s="60"/>
      <c r="D42" s="60"/>
      <c r="E42" s="60"/>
    </row>
    <row r="44" ht="24" customHeight="1" spans="1:1" x14ac:dyDescent="0.25">
      <c r="A44" s="74" t="s">
        <v>646</v>
      </c>
    </row>
    <row r="45" spans="1:2" x14ac:dyDescent="0.25">
      <c r="A45" s="27" t="s">
        <v>199</v>
      </c>
      <c r="B45" s="27" t="s">
        <v>647</v>
      </c>
    </row>
    <row r="46" spans="1:2" x14ac:dyDescent="0.25">
      <c r="A46" s="54" t="s">
        <v>648</v>
      </c>
      <c r="B46" s="56"/>
    </row>
    <row r="47" spans="1:2" x14ac:dyDescent="0.25">
      <c r="A47" s="58" t="s">
        <v>649</v>
      </c>
      <c r="B47" s="60"/>
    </row>
    <row r="48" spans="1:2" x14ac:dyDescent="0.25">
      <c r="A48" s="54" t="s">
        <v>650</v>
      </c>
      <c r="B48" s="56"/>
    </row>
    <row r="49" spans="1:2" x14ac:dyDescent="0.25">
      <c r="A49" s="58" t="s">
        <v>651</v>
      </c>
      <c r="B49" s="60"/>
    </row>
    <row r="50" spans="1:2" x14ac:dyDescent="0.25">
      <c r="A50" s="54" t="s">
        <v>652</v>
      </c>
      <c r="B50" s="56"/>
    </row>
    <row r="51" spans="1:2" x14ac:dyDescent="0.25">
      <c r="A51" s="58" t="s">
        <v>653</v>
      </c>
      <c r="B51" s="60"/>
    </row>
    <row r="52" spans="1:2" x14ac:dyDescent="0.25">
      <c r="A52" s="54" t="s">
        <v>654</v>
      </c>
      <c r="B52" s="56"/>
    </row>
    <row r="53" spans="1:2" x14ac:dyDescent="0.25">
      <c r="A53" s="58" t="s">
        <v>655</v>
      </c>
      <c r="B53" s="60"/>
    </row>
    <row r="54" spans="1:2" x14ac:dyDescent="0.25">
      <c r="A54" s="54" t="s">
        <v>656</v>
      </c>
      <c r="B54" s="56"/>
    </row>
    <row r="55" spans="1:2" x14ac:dyDescent="0.25">
      <c r="A55" s="58" t="s">
        <v>657</v>
      </c>
      <c r="B55" s="60"/>
    </row>
    <row r="56" spans="1:2" x14ac:dyDescent="0.25">
      <c r="A56" s="56"/>
      <c r="B56" s="56"/>
    </row>
    <row r="57" spans="1:2" x14ac:dyDescent="0.25">
      <c r="A57" s="60"/>
      <c r="B57" s="60"/>
    </row>
    <row r="58" spans="1:2" x14ac:dyDescent="0.25">
      <c r="A58" s="56"/>
      <c r="B58" s="56"/>
    </row>
    <row r="59" spans="1:2" x14ac:dyDescent="0.25">
      <c r="A59" s="60"/>
      <c r="B59" s="60"/>
    </row>
  </sheetData>
  <sheetProtection sheet="1" algorithmName="SHA-512" hashValue="4G4uiTM3Nd58La3Yd1J7ggAobd5d9p3o64pvb7xsM++SmjwYuTVuO+JthkDrjdN9wKZn8L7iNz1zJOAd6rgrnw==" saltValue="CBQpbLoCOFP6ATr4rYO/yA==" spinCount="100000"/>
  <dataValidations count="2">
    <dataValidation type="list" allowBlank="1" sqref="B46:B59">
      <formula1>"Yes,No"</formula1>
    </dataValidation>
    <dataValidation type="list" allowBlank="1" sqref="H18:H25">
      <formula1>"Looking,Booked,Paid"</formula1>
    </dataValidation>
  </dataValidation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26522"/>
    <pageSetUpPr fitToPage="1"/>
  </sheetPr>
  <dimension ref="A1:G5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20" customWidth="1"/>
    <col min="3" max="3" width="22" customWidth="1"/>
    <col min="4" max="4" width="14" customWidth="1"/>
    <col min="5" max="5" width="24" customWidth="1"/>
    <col min="6" max="6" width="11" customWidth="1"/>
    <col min="7" max="7" width="30" customWidth="1"/>
  </cols>
  <sheetData>
    <row r="1" ht="66" customHeight="1" spans="1:7" x14ac:dyDescent="0.25">
      <c r="A1" s="1" t="s">
        <v>55</v>
      </c>
      <c r="B1" s="2"/>
      <c r="C1" s="2"/>
      <c r="D1" s="2"/>
      <c r="E1" s="2"/>
      <c r="F1" s="2"/>
      <c r="G1" s="2"/>
    </row>
    <row r="2" ht="40" customHeight="1" spans="1:7" x14ac:dyDescent="0.25">
      <c r="A2" s="3" t="s">
        <v>658</v>
      </c>
      <c r="B2" s="2"/>
      <c r="C2" s="2"/>
      <c r="D2" s="2"/>
      <c r="E2" s="2"/>
      <c r="F2" s="2"/>
      <c r="G2" s="2"/>
    </row>
    <row r="5" ht="24" customHeight="1" spans="1:7" x14ac:dyDescent="0.25">
      <c r="A5" s="27" t="s">
        <v>97</v>
      </c>
      <c r="B5" s="27" t="s">
        <v>226</v>
      </c>
      <c r="C5" s="27" t="s">
        <v>331</v>
      </c>
      <c r="D5" s="27" t="s">
        <v>333</v>
      </c>
      <c r="E5" s="27" t="s">
        <v>229</v>
      </c>
      <c r="F5" s="27" t="s">
        <v>659</v>
      </c>
      <c r="G5" s="27" t="s">
        <v>98</v>
      </c>
    </row>
    <row r="6" spans="1:7" x14ac:dyDescent="0.25">
      <c r="A6" s="54" t="s">
        <v>660</v>
      </c>
      <c r="B6" s="56"/>
      <c r="C6" s="56"/>
      <c r="D6" s="56"/>
      <c r="E6" s="56"/>
      <c r="F6" s="83"/>
      <c r="G6" s="56"/>
    </row>
    <row r="7" spans="1:7" x14ac:dyDescent="0.25">
      <c r="A7" s="58" t="s">
        <v>400</v>
      </c>
      <c r="B7" s="60"/>
      <c r="C7" s="60"/>
      <c r="D7" s="60"/>
      <c r="E7" s="60"/>
      <c r="F7" s="84"/>
      <c r="G7" s="60"/>
    </row>
    <row r="8" spans="1:7" x14ac:dyDescent="0.25">
      <c r="A8" s="54" t="s">
        <v>434</v>
      </c>
      <c r="B8" s="56"/>
      <c r="C8" s="56"/>
      <c r="D8" s="56"/>
      <c r="E8" s="56"/>
      <c r="F8" s="83"/>
      <c r="G8" s="56"/>
    </row>
    <row r="9" spans="1:7" x14ac:dyDescent="0.25">
      <c r="A9" s="58" t="s">
        <v>372</v>
      </c>
      <c r="B9" s="60"/>
      <c r="C9" s="60"/>
      <c r="D9" s="60"/>
      <c r="E9" s="60"/>
      <c r="F9" s="84"/>
      <c r="G9" s="60"/>
    </row>
    <row r="10" spans="1:7" x14ac:dyDescent="0.25">
      <c r="A10" s="54" t="s">
        <v>379</v>
      </c>
      <c r="B10" s="56"/>
      <c r="C10" s="56"/>
      <c r="D10" s="56"/>
      <c r="E10" s="56"/>
      <c r="F10" s="83"/>
      <c r="G10" s="56"/>
    </row>
    <row r="11" spans="1:7" x14ac:dyDescent="0.25">
      <c r="A11" s="58" t="s">
        <v>386</v>
      </c>
      <c r="B11" s="60"/>
      <c r="C11" s="60"/>
      <c r="D11" s="60"/>
      <c r="E11" s="60"/>
      <c r="F11" s="84"/>
      <c r="G11" s="60"/>
    </row>
    <row r="12" spans="1:7" x14ac:dyDescent="0.25">
      <c r="A12" s="54" t="s">
        <v>661</v>
      </c>
      <c r="B12" s="56"/>
      <c r="C12" s="56"/>
      <c r="D12" s="56"/>
      <c r="E12" s="56"/>
      <c r="F12" s="83"/>
      <c r="G12" s="56"/>
    </row>
    <row r="13" spans="1:7" x14ac:dyDescent="0.25">
      <c r="A13" s="58" t="s">
        <v>407</v>
      </c>
      <c r="B13" s="60"/>
      <c r="C13" s="60"/>
      <c r="D13" s="60"/>
      <c r="E13" s="60"/>
      <c r="F13" s="84"/>
      <c r="G13" s="60"/>
    </row>
    <row r="14" spans="1:7" x14ac:dyDescent="0.25">
      <c r="A14" s="54" t="s">
        <v>414</v>
      </c>
      <c r="B14" s="56"/>
      <c r="C14" s="56"/>
      <c r="D14" s="56"/>
      <c r="E14" s="56"/>
      <c r="F14" s="83"/>
      <c r="G14" s="56"/>
    </row>
    <row r="15" spans="1:7" x14ac:dyDescent="0.25">
      <c r="A15" s="58" t="s">
        <v>427</v>
      </c>
      <c r="B15" s="60"/>
      <c r="C15" s="60"/>
      <c r="D15" s="60"/>
      <c r="E15" s="60"/>
      <c r="F15" s="84"/>
      <c r="G15" s="60"/>
    </row>
    <row r="16" spans="1:7" x14ac:dyDescent="0.25">
      <c r="A16" s="54" t="s">
        <v>298</v>
      </c>
      <c r="B16" s="56"/>
      <c r="C16" s="56"/>
      <c r="D16" s="56"/>
      <c r="E16" s="56"/>
      <c r="F16" s="83"/>
      <c r="G16" s="56"/>
    </row>
    <row r="17" spans="1:7" x14ac:dyDescent="0.25">
      <c r="A17" s="58" t="s">
        <v>606</v>
      </c>
      <c r="B17" s="60"/>
      <c r="C17" s="60"/>
      <c r="D17" s="60"/>
      <c r="E17" s="60"/>
      <c r="F17" s="84"/>
      <c r="G17" s="60"/>
    </row>
    <row r="18" spans="1:7" x14ac:dyDescent="0.25">
      <c r="A18" s="54" t="s">
        <v>662</v>
      </c>
      <c r="B18" s="56"/>
      <c r="C18" s="56"/>
      <c r="D18" s="56"/>
      <c r="E18" s="56"/>
      <c r="F18" s="83"/>
      <c r="G18" s="56"/>
    </row>
    <row r="19" spans="1:7" x14ac:dyDescent="0.25">
      <c r="A19" s="58" t="s">
        <v>13</v>
      </c>
      <c r="B19" s="58" t="s">
        <v>339</v>
      </c>
      <c r="C19" s="58" t="s">
        <v>14</v>
      </c>
      <c r="D19" s="58" t="s">
        <v>340</v>
      </c>
      <c r="E19" s="58" t="s">
        <v>341</v>
      </c>
      <c r="F19" s="84"/>
      <c r="G19" s="60"/>
    </row>
    <row r="20" spans="1:7" x14ac:dyDescent="0.25">
      <c r="A20" s="54" t="s">
        <v>342</v>
      </c>
      <c r="B20" s="54" t="s">
        <v>343</v>
      </c>
      <c r="C20" s="54" t="s">
        <v>204</v>
      </c>
      <c r="D20" s="54" t="s">
        <v>344</v>
      </c>
      <c r="E20" s="56"/>
      <c r="F20" s="83"/>
      <c r="G20" s="56"/>
    </row>
    <row r="21" spans="1:7" x14ac:dyDescent="0.25">
      <c r="A21" s="58" t="s">
        <v>88</v>
      </c>
      <c r="B21" s="58" t="s">
        <v>345</v>
      </c>
      <c r="C21" s="58" t="s">
        <v>208</v>
      </c>
      <c r="D21" s="58" t="s">
        <v>346</v>
      </c>
      <c r="E21" s="60"/>
      <c r="F21" s="84"/>
      <c r="G21" s="60"/>
    </row>
    <row r="22" spans="1:7" x14ac:dyDescent="0.25">
      <c r="A22" s="54" t="s">
        <v>89</v>
      </c>
      <c r="B22" s="54" t="s">
        <v>347</v>
      </c>
      <c r="C22" s="54" t="s">
        <v>210</v>
      </c>
      <c r="D22" s="54" t="s">
        <v>348</v>
      </c>
      <c r="E22" s="56"/>
      <c r="F22" s="83"/>
      <c r="G22" s="56"/>
    </row>
    <row r="23" spans="1:7" x14ac:dyDescent="0.25">
      <c r="A23" s="58" t="s">
        <v>90</v>
      </c>
      <c r="B23" s="58" t="s">
        <v>350</v>
      </c>
      <c r="C23" s="58" t="s">
        <v>212</v>
      </c>
      <c r="D23" s="58" t="s">
        <v>351</v>
      </c>
      <c r="E23" s="60"/>
      <c r="F23" s="84"/>
      <c r="G23" s="60"/>
    </row>
    <row r="24" spans="1:7" x14ac:dyDescent="0.25">
      <c r="A24" s="54" t="s">
        <v>298</v>
      </c>
      <c r="B24" s="54" t="s">
        <v>352</v>
      </c>
      <c r="C24" s="54" t="s">
        <v>206</v>
      </c>
      <c r="D24" s="56"/>
      <c r="E24" s="56"/>
      <c r="F24" s="83"/>
      <c r="G24" s="56"/>
    </row>
    <row r="25" spans="1:7" x14ac:dyDescent="0.25">
      <c r="A25" s="58" t="s">
        <v>354</v>
      </c>
      <c r="B25" s="58" t="s">
        <v>356</v>
      </c>
      <c r="C25" s="58" t="s">
        <v>355</v>
      </c>
      <c r="D25" s="58" t="s">
        <v>357</v>
      </c>
      <c r="E25" s="60"/>
      <c r="F25" s="84"/>
      <c r="G25" s="60"/>
    </row>
    <row r="26" spans="1:7" x14ac:dyDescent="0.25">
      <c r="A26" s="56"/>
      <c r="B26" s="56"/>
      <c r="C26" s="56"/>
      <c r="D26" s="56"/>
      <c r="E26" s="56"/>
      <c r="F26" s="83"/>
      <c r="G26" s="56"/>
    </row>
    <row r="27" spans="1:7" x14ac:dyDescent="0.25">
      <c r="A27" s="60"/>
      <c r="B27" s="60"/>
      <c r="C27" s="60"/>
      <c r="D27" s="60"/>
      <c r="E27" s="60"/>
      <c r="F27" s="84"/>
      <c r="G27" s="60"/>
    </row>
    <row r="28" spans="1:7" x14ac:dyDescent="0.25">
      <c r="A28" s="56"/>
      <c r="B28" s="56"/>
      <c r="C28" s="56"/>
      <c r="D28" s="56"/>
      <c r="E28" s="56"/>
      <c r="F28" s="83"/>
      <c r="G28" s="56"/>
    </row>
    <row r="29" spans="1:7" x14ac:dyDescent="0.25">
      <c r="A29" s="60"/>
      <c r="B29" s="60"/>
      <c r="C29" s="60"/>
      <c r="D29" s="60"/>
      <c r="E29" s="60"/>
      <c r="F29" s="84"/>
      <c r="G29" s="60"/>
    </row>
    <row r="30" spans="1:7" x14ac:dyDescent="0.25">
      <c r="A30" s="56"/>
      <c r="B30" s="56"/>
      <c r="C30" s="56"/>
      <c r="D30" s="56"/>
      <c r="E30" s="56"/>
      <c r="F30" s="83"/>
      <c r="G30" s="56"/>
    </row>
    <row r="31" spans="1:7" x14ac:dyDescent="0.25">
      <c r="A31" s="60"/>
      <c r="B31" s="60"/>
      <c r="C31" s="60"/>
      <c r="D31" s="60"/>
      <c r="E31" s="60"/>
      <c r="F31" s="84"/>
      <c r="G31" s="60"/>
    </row>
    <row r="32" spans="1:7" x14ac:dyDescent="0.25">
      <c r="A32" s="56"/>
      <c r="B32" s="56"/>
      <c r="C32" s="56"/>
      <c r="D32" s="56"/>
      <c r="E32" s="56"/>
      <c r="F32" s="83"/>
      <c r="G32" s="56"/>
    </row>
    <row r="33" spans="1:7" x14ac:dyDescent="0.25">
      <c r="A33" s="60"/>
      <c r="B33" s="60"/>
      <c r="C33" s="60"/>
      <c r="D33" s="60"/>
      <c r="E33" s="60"/>
      <c r="F33" s="84"/>
      <c r="G33" s="60"/>
    </row>
    <row r="34" spans="1:7" x14ac:dyDescent="0.25">
      <c r="A34" s="56"/>
      <c r="B34" s="56"/>
      <c r="C34" s="56"/>
      <c r="D34" s="56"/>
      <c r="E34" s="56"/>
      <c r="F34" s="83"/>
      <c r="G34" s="56"/>
    </row>
    <row r="36" ht="24" customHeight="1" spans="1:1" x14ac:dyDescent="0.25">
      <c r="A36" s="74" t="s">
        <v>98</v>
      </c>
    </row>
    <row r="37" spans="1:7" x14ac:dyDescent="0.25">
      <c r="A37" s="101"/>
      <c r="B37" s="101"/>
      <c r="C37" s="101"/>
      <c r="D37" s="101"/>
      <c r="E37" s="101"/>
      <c r="F37" s="101"/>
      <c r="G37" s="101"/>
    </row>
    <row r="38" spans="1:7" x14ac:dyDescent="0.25">
      <c r="A38" s="101"/>
      <c r="B38" s="101"/>
      <c r="C38" s="101"/>
      <c r="D38" s="101"/>
      <c r="E38" s="101"/>
      <c r="F38" s="101"/>
      <c r="G38" s="101"/>
    </row>
    <row r="39" spans="1:7" x14ac:dyDescent="0.25">
      <c r="A39" s="101"/>
      <c r="B39" s="101"/>
      <c r="C39" s="101"/>
      <c r="D39" s="101"/>
      <c r="E39" s="101"/>
      <c r="F39" s="101"/>
      <c r="G39" s="101"/>
    </row>
    <row r="40" spans="1:7" x14ac:dyDescent="0.25">
      <c r="A40" s="101"/>
      <c r="B40" s="101"/>
      <c r="C40" s="101"/>
      <c r="D40" s="101"/>
      <c r="E40" s="101"/>
      <c r="F40" s="101"/>
      <c r="G40" s="101"/>
    </row>
    <row r="41" spans="1:7" x14ac:dyDescent="0.25">
      <c r="A41" s="101"/>
      <c r="B41" s="101"/>
      <c r="C41" s="101"/>
      <c r="D41" s="101"/>
      <c r="E41" s="101"/>
      <c r="F41" s="101"/>
      <c r="G41" s="101"/>
    </row>
    <row r="42" spans="1:7" x14ac:dyDescent="0.25">
      <c r="A42" s="101"/>
      <c r="B42" s="101"/>
      <c r="C42" s="101"/>
      <c r="D42" s="101"/>
      <c r="E42" s="101"/>
      <c r="F42" s="101"/>
      <c r="G42" s="101"/>
    </row>
    <row r="43" spans="1:7" x14ac:dyDescent="0.25">
      <c r="A43" s="101"/>
      <c r="B43" s="101"/>
      <c r="C43" s="101"/>
      <c r="D43" s="101"/>
      <c r="E43" s="101"/>
      <c r="F43" s="101"/>
      <c r="G43" s="101"/>
    </row>
    <row r="44" spans="1:7" x14ac:dyDescent="0.25">
      <c r="A44" s="101"/>
      <c r="B44" s="101"/>
      <c r="C44" s="101"/>
      <c r="D44" s="101"/>
      <c r="E44" s="101"/>
      <c r="F44" s="101"/>
      <c r="G44" s="101"/>
    </row>
    <row r="45" spans="1:7" x14ac:dyDescent="0.25">
      <c r="A45" s="101"/>
      <c r="B45" s="101"/>
      <c r="C45" s="101"/>
      <c r="D45" s="101"/>
      <c r="E45" s="101"/>
      <c r="F45" s="101"/>
      <c r="G45" s="101"/>
    </row>
    <row r="46" spans="1:7" x14ac:dyDescent="0.25">
      <c r="A46" s="101"/>
      <c r="B46" s="101"/>
      <c r="C46" s="101"/>
      <c r="D46" s="101"/>
      <c r="E46" s="101"/>
      <c r="F46" s="101"/>
      <c r="G46" s="101"/>
    </row>
    <row r="47" spans="1:7" x14ac:dyDescent="0.25">
      <c r="A47" s="101"/>
      <c r="B47" s="101"/>
      <c r="C47" s="101"/>
      <c r="D47" s="101"/>
      <c r="E47" s="101"/>
      <c r="F47" s="101"/>
      <c r="G47" s="101"/>
    </row>
    <row r="48" spans="1:7" x14ac:dyDescent="0.25">
      <c r="A48" s="101"/>
      <c r="B48" s="101"/>
      <c r="C48" s="101"/>
      <c r="D48" s="101"/>
      <c r="E48" s="101"/>
      <c r="F48" s="101"/>
      <c r="G48" s="101"/>
    </row>
    <row r="49" spans="1:7" x14ac:dyDescent="0.25">
      <c r="A49" s="101"/>
      <c r="B49" s="101"/>
      <c r="C49" s="101"/>
      <c r="D49" s="101"/>
      <c r="E49" s="101"/>
      <c r="F49" s="101"/>
      <c r="G49" s="101"/>
    </row>
    <row r="50" spans="1:7" x14ac:dyDescent="0.25">
      <c r="A50" s="101"/>
      <c r="B50" s="101"/>
      <c r="C50" s="101"/>
      <c r="D50" s="101"/>
      <c r="E50" s="101"/>
      <c r="F50" s="101"/>
      <c r="G50" s="101"/>
    </row>
  </sheetData>
  <sheetProtection sheet="1" algorithmName="SHA-512" hashValue="7Wur9ZK++P5nq3oL2r7E3F+doG6215hL6nkk4MV1i+mA3hPunAJp5jlHoChbHmKgKQqbA3cdc9GXANI+33mgOg==" saltValue="IgXJSRdnHLm16iUle3W9IA==" spinCount="100000"/>
  <autoFilter ref="A5:G5"/>
  <mergeCells count="1">
    <mergeCell ref="A37:G50"/>
  </mergeCells>
  <pageMargins left="0.4" right="0.4" top="0.5" bottom="0.5" header="0.2" footer="0.2"/>
  <pageSetup orientation="landscape" horizontalDpi="4294967295" verticalDpi="4294967295" scale="100" fitToWidth="1" fitToHeight="0"/>
  <headerFooter>
    <oddFooter>&amp;L&amp;"Inter,Bold"&amp;8CAPSEMBLE  ·  Wedding Planner Workbook&amp;R&amp;"Inter"&amp;8&amp;P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Start here</vt:lpstr>
      <vt:lpstr>Dashboard</vt:lpstr>
      <vt:lpstr>Checklist</vt:lpstr>
      <vt:lpstr>Budget</vt:lpstr>
      <vt:lpstr>Payments</vt:lpstr>
      <vt:lpstr>Guest list</vt:lpstr>
      <vt:lpstr>RSVPs &amp; meals</vt:lpstr>
      <vt:lpstr>Seating</vt:lpstr>
      <vt:lpstr>Suppliers</vt:lpstr>
      <vt:lpstr>Supplier questions</vt:lpstr>
      <vt:lpstr>Events</vt:lpstr>
      <vt:lpstr>Wedding day</vt:lpstr>
      <vt:lpstr>Supplier briefs</vt:lpstr>
      <vt:lpstr>Wedding party</vt:lpstr>
      <vt:lpstr>Attire &amp; beauty</vt:lpstr>
      <vt:lpstr>Styling</vt:lpstr>
      <vt:lpstr>Stationery</vt:lpstr>
      <vt:lpstr>Gifts &amp; thank-yous</vt:lpstr>
      <vt:lpstr>Honeymoon</vt:lpstr>
      <vt:lpstr>Contacts &amp; notes</vt:lpstr>
    </vt:vector>
  </TitlesOfParts>
  <Company>Capsemble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Capsemble</dc:creator>
  <dc:title>Wedding Planner Workbook</dc:title>
  <dc:subject/>
  <dc:description/>
  <cp:keywords/>
  <cp:category/>
  <cp:lastModifiedBy>Unknown</cp:lastModifiedBy>
  <dcterms:created xsi:type="dcterms:W3CDTF">2026-11-01T02:53:36Z</dcterms:created>
  <dcterms:modified xsi:type="dcterms:W3CDTF">2026-11-01T02:53:36Z</dcterms:modified>
</cp:coreProperties>
</file>